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 codeName="{AE6600E7-7A62-396C-DE95-9942FA9DD81E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honam\AppData\Local\Box\Box Edit\Documents\q86BvVDDmUWh6qHNChqb9Q==\"/>
    </mc:Choice>
  </mc:AlternateContent>
  <xr:revisionPtr revIDLastSave="0" documentId="13_ncr:1_{87AD97FC-6495-4371-9CE7-1CF22CABAB9C}" xr6:coauthVersionLast="47" xr6:coauthVersionMax="47" xr10:uidLastSave="{00000000-0000-0000-0000-000000000000}"/>
  <bookViews>
    <workbookView xWindow="-120" yWindow="-120" windowWidth="51840" windowHeight="21240" tabRatio="781" activeTab="4" xr2:uid="{00000000-000D-0000-FFFF-FFFF00000000}"/>
  </bookViews>
  <sheets>
    <sheet name="1 Title Page" sheetId="1" r:id="rId1"/>
    <sheet name="2 BUDGET SUMMARY" sheetId="2" r:id="rId2"/>
    <sheet name="3 Staffing-Employee &amp; Contract" sheetId="3" r:id="rId3"/>
    <sheet name="4 Program Expenses" sheetId="6" r:id="rId4"/>
    <sheet name="5 Travel" sheetId="7" r:id="rId5"/>
    <sheet name="6 Admin-Space-Misc" sheetId="9" r:id="rId6"/>
    <sheet name="Staff Admin &amp; Pgm" sheetId="14" r:id="rId7"/>
    <sheet name="Statement of Work" sheetId="15" r:id="rId8"/>
    <sheet name="Admin Costs" sheetId="12" r:id="rId9"/>
    <sheet name="PSE Costs" sheetId="17" r:id="rId10"/>
    <sheet name="Review Summary" sheetId="16" state="hidden" r:id="rId11"/>
  </sheets>
  <definedNames>
    <definedName name="_xlnm._FilterDatabase" localSheetId="1" hidden="1">'2 BUDGET SUMMARY'!$A$1:$A$124</definedName>
    <definedName name="_xlnm._FilterDatabase" localSheetId="2" hidden="1">'3 Staffing-Employee &amp; Contract'!$A$1:$A$81</definedName>
    <definedName name="_xlnm._FilterDatabase" localSheetId="3" hidden="1">'4 Program Expenses'!$A$1:$A$32</definedName>
    <definedName name="_xlnm._FilterDatabase" localSheetId="4" hidden="1">'5 Travel'!$A$1:$A$40</definedName>
    <definedName name="_xlnm._FilterDatabase" localSheetId="5" hidden="1">'6 Admin-Space-Misc'!$A$1:$A$17</definedName>
    <definedName name="_xlnm._FilterDatabase" localSheetId="10" hidden="1">'Review Summary'!$A$1:$A$124</definedName>
    <definedName name="_xlnm._FilterDatabase" localSheetId="6" hidden="1">'Staff Admin &amp; Pgm'!$A$1:$A$80</definedName>
    <definedName name="_xlnm._FilterDatabase" localSheetId="7" hidden="1">'Statement of Work'!$A$1:$A$77</definedName>
    <definedName name="_xlnm.Print_Area" localSheetId="0">'1 Title Page'!$A$1:$K$66</definedName>
    <definedName name="_xlnm.Print_Area" localSheetId="1">'2 BUDGET SUMMARY'!$B$1:$F$124</definedName>
    <definedName name="_xlnm.Print_Area" localSheetId="2">'3 Staffing-Employee &amp; Contract'!$B$1:$S$81</definedName>
    <definedName name="_xlnm.Print_Area" localSheetId="3">'4 Program Expenses'!$B$1:$G$32</definedName>
    <definedName name="_xlnm.Print_Area" localSheetId="4">'5 Travel'!$B$1:$S$40</definedName>
    <definedName name="_xlnm.Print_Area" localSheetId="5">'6 Admin-Space-Misc'!$B$1:$G$17</definedName>
    <definedName name="_xlnm.Print_Area" localSheetId="8">'Admin Costs'!$A$1:$C$13</definedName>
    <definedName name="_xlnm.Print_Area" localSheetId="9">'PSE Costs'!$A$1:$C$13</definedName>
    <definedName name="_xlnm.Print_Area" localSheetId="10">'Review Summary'!$B$1:$I$124</definedName>
    <definedName name="_xlnm.Print_Area" localSheetId="6">'Staff Admin &amp; Pgm'!$B$1:$H$80</definedName>
    <definedName name="_xlnm.Print_Area" localSheetId="7">'Statement of Work'!$B$1:$E$77</definedName>
    <definedName name="_xlnm.Print_Titles" localSheetId="1">'2 BUDGET SUMMARY'!$1:$6</definedName>
    <definedName name="_xlnm.Print_Titles" localSheetId="2">'3 Staffing-Employee &amp; Contract'!$1:$5</definedName>
    <definedName name="_xlnm.Print_Titles" localSheetId="3">'4 Program Expenses'!$1:$5</definedName>
    <definedName name="_xlnm.Print_Titles" localSheetId="5">'6 Admin-Space-Misc'!$1:$5</definedName>
    <definedName name="_xlnm.Print_Titles" localSheetId="8">'Admin Costs'!$1:$5</definedName>
    <definedName name="_xlnm.Print_Titles" localSheetId="9">'PSE Costs'!$1:$5</definedName>
    <definedName name="_xlnm.Print_Titles" localSheetId="10">'Review Summary'!$1:$6</definedName>
    <definedName name="_xlnm.Print_Titles" localSheetId="6">'Staff Admin &amp; Pgm'!$1:$6</definedName>
    <definedName name="_xlnm.Print_Titles" localSheetId="7">'Statement of Work'!$1:$5</definedName>
    <definedName name="Z_5B9D957E_24A1_4D31_BBDA_A0F433BD2364_.wvu.PrintArea" localSheetId="0" hidden="1">'1 Title Page'!$A$1:$L$65</definedName>
    <definedName name="Z_5B9D957E_24A1_4D31_BBDA_A0F433BD2364_.wvu.PrintArea" localSheetId="1" hidden="1">'2 BUDGET SUMMARY'!$B$1:$F$124</definedName>
    <definedName name="Z_5B9D957E_24A1_4D31_BBDA_A0F433BD2364_.wvu.PrintArea" localSheetId="2" hidden="1">'3 Staffing-Employee &amp; Contract'!$C$1:$T$83</definedName>
    <definedName name="Z_5B9D957E_24A1_4D31_BBDA_A0F433BD2364_.wvu.PrintArea" localSheetId="4" hidden="1">'5 Travel'!$B$4:$AA$38</definedName>
    <definedName name="Z_5B9D957E_24A1_4D31_BBDA_A0F433BD2364_.wvu.PrintArea" localSheetId="10" hidden="1">'Review Summary'!$B$1:$I$124</definedName>
    <definedName name="Z_5B9D957E_24A1_4D31_BBDA_A0F433BD2364_.wvu.PrintTitles" localSheetId="3" hidden="1">'4 Program Expenses'!#REF!</definedName>
    <definedName name="Z_5B9D957E_24A1_4D31_BBDA_A0F433BD2364_.wvu.PrintTitles" localSheetId="4" hidden="1">'5 Travel'!$4:$38</definedName>
    <definedName name="Z_5B9D957E_24A1_4D31_BBDA_A0F433BD2364_.wvu.PrintTitles" localSheetId="5" hidden="1">'6 Admin-Space-Misc'!#REF!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" l="1"/>
  <c r="G78" i="14" l="1"/>
  <c r="F78" i="14"/>
  <c r="E78" i="14"/>
  <c r="G77" i="14"/>
  <c r="F77" i="14"/>
  <c r="E77" i="14"/>
  <c r="E77" i="16" s="1"/>
  <c r="G76" i="14"/>
  <c r="F76" i="14"/>
  <c r="E76" i="14"/>
  <c r="G75" i="14"/>
  <c r="F75" i="14"/>
  <c r="E75" i="14"/>
  <c r="G74" i="14"/>
  <c r="F74" i="14"/>
  <c r="E74" i="14"/>
  <c r="G73" i="14"/>
  <c r="F73" i="14"/>
  <c r="E73" i="14"/>
  <c r="G72" i="14"/>
  <c r="F72" i="14"/>
  <c r="E72" i="14"/>
  <c r="G71" i="14"/>
  <c r="F71" i="14"/>
  <c r="E71" i="14"/>
  <c r="E71" i="16" s="1"/>
  <c r="G70" i="14"/>
  <c r="F70" i="14"/>
  <c r="E70" i="14"/>
  <c r="E70" i="16" s="1"/>
  <c r="G69" i="14"/>
  <c r="F69" i="14"/>
  <c r="E69" i="14"/>
  <c r="E69" i="16" s="1"/>
  <c r="G68" i="14"/>
  <c r="F68" i="14"/>
  <c r="E68" i="14"/>
  <c r="G67" i="14"/>
  <c r="F67" i="14"/>
  <c r="E67" i="14"/>
  <c r="G66" i="14"/>
  <c r="F66" i="14"/>
  <c r="E66" i="14"/>
  <c r="E66" i="16" s="1"/>
  <c r="G65" i="14"/>
  <c r="F65" i="14"/>
  <c r="E65" i="14"/>
  <c r="E65" i="16" s="1"/>
  <c r="G64" i="14"/>
  <c r="F64" i="14"/>
  <c r="E64" i="14"/>
  <c r="G63" i="14"/>
  <c r="F63" i="14"/>
  <c r="E63" i="14"/>
  <c r="E63" i="16" s="1"/>
  <c r="G62" i="14"/>
  <c r="F62" i="14"/>
  <c r="E62" i="14"/>
  <c r="E62" i="16" s="1"/>
  <c r="G61" i="14"/>
  <c r="F61" i="14"/>
  <c r="E61" i="14"/>
  <c r="E61" i="16" s="1"/>
  <c r="G60" i="14"/>
  <c r="F60" i="14"/>
  <c r="E60" i="14"/>
  <c r="G59" i="14"/>
  <c r="F59" i="14"/>
  <c r="E59" i="14"/>
  <c r="G58" i="14"/>
  <c r="F58" i="14"/>
  <c r="E58" i="14"/>
  <c r="E58" i="16" s="1"/>
  <c r="G57" i="14"/>
  <c r="F57" i="14"/>
  <c r="E57" i="14"/>
  <c r="E57" i="16" s="1"/>
  <c r="G56" i="14"/>
  <c r="F56" i="14"/>
  <c r="E56" i="14"/>
  <c r="G55" i="14"/>
  <c r="F55" i="14"/>
  <c r="E55" i="14"/>
  <c r="E55" i="16" s="1"/>
  <c r="G54" i="14"/>
  <c r="F54" i="14"/>
  <c r="E54" i="14"/>
  <c r="E54" i="16" s="1"/>
  <c r="G53" i="14"/>
  <c r="F53" i="14"/>
  <c r="E53" i="14"/>
  <c r="E53" i="16" s="1"/>
  <c r="G52" i="14"/>
  <c r="F52" i="14"/>
  <c r="E52" i="14"/>
  <c r="G51" i="14"/>
  <c r="F51" i="14"/>
  <c r="E51" i="14"/>
  <c r="G50" i="14"/>
  <c r="F50" i="14"/>
  <c r="E50" i="14"/>
  <c r="E50" i="16" s="1"/>
  <c r="G49" i="14"/>
  <c r="F49" i="14"/>
  <c r="E49" i="14"/>
  <c r="E49" i="16" s="1"/>
  <c r="G48" i="14"/>
  <c r="F48" i="14"/>
  <c r="E48" i="14"/>
  <c r="G47" i="14"/>
  <c r="F47" i="14"/>
  <c r="E47" i="14"/>
  <c r="E47" i="16" s="1"/>
  <c r="G46" i="14"/>
  <c r="F46" i="14"/>
  <c r="E46" i="14"/>
  <c r="G45" i="14"/>
  <c r="F45" i="14"/>
  <c r="E45" i="14"/>
  <c r="E45" i="16" s="1"/>
  <c r="G44" i="14"/>
  <c r="F44" i="14"/>
  <c r="E44" i="14"/>
  <c r="G42" i="14"/>
  <c r="F42" i="14"/>
  <c r="E42" i="14"/>
  <c r="G41" i="14"/>
  <c r="F41" i="14"/>
  <c r="E41" i="14"/>
  <c r="E41" i="16" s="1"/>
  <c r="G40" i="14"/>
  <c r="F40" i="14"/>
  <c r="E40" i="14"/>
  <c r="E40" i="16" s="1"/>
  <c r="G39" i="14"/>
  <c r="F39" i="14"/>
  <c r="E39" i="14"/>
  <c r="G38" i="14"/>
  <c r="F38" i="14"/>
  <c r="E38" i="14"/>
  <c r="E38" i="16" s="1"/>
  <c r="G37" i="14"/>
  <c r="F37" i="14"/>
  <c r="E37" i="14"/>
  <c r="E37" i="16" s="1"/>
  <c r="G36" i="14"/>
  <c r="F36" i="14"/>
  <c r="E36" i="14"/>
  <c r="E36" i="16" s="1"/>
  <c r="G35" i="14"/>
  <c r="F35" i="14"/>
  <c r="E35" i="14"/>
  <c r="G34" i="14"/>
  <c r="F34" i="14"/>
  <c r="E34" i="14"/>
  <c r="E34" i="16" s="1"/>
  <c r="G33" i="14"/>
  <c r="F33" i="14"/>
  <c r="E33" i="14"/>
  <c r="E33" i="16" s="1"/>
  <c r="G32" i="14"/>
  <c r="F32" i="14"/>
  <c r="E32" i="14"/>
  <c r="E32" i="16" s="1"/>
  <c r="G31" i="14"/>
  <c r="F31" i="14"/>
  <c r="E31" i="14"/>
  <c r="G30" i="14"/>
  <c r="F30" i="14"/>
  <c r="E30" i="14"/>
  <c r="E30" i="16" s="1"/>
  <c r="G29" i="14"/>
  <c r="F29" i="14"/>
  <c r="E29" i="14"/>
  <c r="E29" i="16" s="1"/>
  <c r="G28" i="14"/>
  <c r="F28" i="14"/>
  <c r="E28" i="14"/>
  <c r="E28" i="16" s="1"/>
  <c r="G27" i="14"/>
  <c r="F27" i="14"/>
  <c r="E27" i="14"/>
  <c r="G26" i="14"/>
  <c r="F26" i="14"/>
  <c r="E26" i="14"/>
  <c r="G25" i="14"/>
  <c r="F25" i="14"/>
  <c r="E25" i="14"/>
  <c r="E25" i="16" s="1"/>
  <c r="G24" i="14"/>
  <c r="F24" i="14"/>
  <c r="E24" i="14"/>
  <c r="G23" i="14"/>
  <c r="F23" i="14"/>
  <c r="E23" i="14"/>
  <c r="G22" i="14"/>
  <c r="F22" i="14"/>
  <c r="E22" i="14"/>
  <c r="E22" i="16" s="1"/>
  <c r="G21" i="14"/>
  <c r="F21" i="14"/>
  <c r="E21" i="14"/>
  <c r="G20" i="14"/>
  <c r="F20" i="14"/>
  <c r="E20" i="14"/>
  <c r="E20" i="16" s="1"/>
  <c r="G19" i="14"/>
  <c r="F19" i="14"/>
  <c r="E19" i="14"/>
  <c r="G18" i="14"/>
  <c r="F18" i="14"/>
  <c r="E18" i="14"/>
  <c r="G17" i="14"/>
  <c r="F17" i="14"/>
  <c r="E17" i="14"/>
  <c r="E17" i="16" s="1"/>
  <c r="G16" i="14"/>
  <c r="F16" i="14"/>
  <c r="E16" i="14"/>
  <c r="E16" i="16" s="1"/>
  <c r="G15" i="14"/>
  <c r="F15" i="14"/>
  <c r="E15" i="14"/>
  <c r="G14" i="14"/>
  <c r="F14" i="14"/>
  <c r="E14" i="14"/>
  <c r="E14" i="16" s="1"/>
  <c r="G13" i="14"/>
  <c r="F13" i="14"/>
  <c r="E13" i="14"/>
  <c r="G12" i="14"/>
  <c r="F12" i="14"/>
  <c r="E12" i="14"/>
  <c r="E12" i="16" s="1"/>
  <c r="G11" i="14"/>
  <c r="F11" i="14"/>
  <c r="E11" i="14"/>
  <c r="E11" i="16" s="1"/>
  <c r="G10" i="14"/>
  <c r="F10" i="14"/>
  <c r="E10" i="14"/>
  <c r="E10" i="16" s="1"/>
  <c r="G9" i="14"/>
  <c r="F9" i="14"/>
  <c r="E9" i="14"/>
  <c r="E9" i="16" s="1"/>
  <c r="G8" i="14"/>
  <c r="F8" i="14"/>
  <c r="E6" i="12"/>
  <c r="E6" i="17"/>
  <c r="A4" i="17"/>
  <c r="B1" i="17"/>
  <c r="A1" i="17"/>
  <c r="O15" i="9"/>
  <c r="O14" i="9"/>
  <c r="O13" i="9"/>
  <c r="O12" i="9"/>
  <c r="O11" i="9"/>
  <c r="O10" i="9"/>
  <c r="O9" i="9"/>
  <c r="O8" i="9"/>
  <c r="O7" i="9"/>
  <c r="O6" i="9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Q30" i="6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I122" i="16"/>
  <c r="E122" i="16"/>
  <c r="A122" i="16" s="1"/>
  <c r="A123" i="16" s="1"/>
  <c r="H121" i="16"/>
  <c r="A121" i="16" s="1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K122" i="16"/>
  <c r="H27" i="7"/>
  <c r="K27" i="7"/>
  <c r="N27" i="7"/>
  <c r="H28" i="7"/>
  <c r="K28" i="7"/>
  <c r="N28" i="7"/>
  <c r="H29" i="7"/>
  <c r="K29" i="7"/>
  <c r="N29" i="7"/>
  <c r="Q29" i="7"/>
  <c r="H30" i="7"/>
  <c r="K30" i="7"/>
  <c r="N30" i="7"/>
  <c r="Q30" i="7"/>
  <c r="H31" i="7"/>
  <c r="K31" i="7"/>
  <c r="N31" i="7"/>
  <c r="Q31" i="7"/>
  <c r="H32" i="7"/>
  <c r="K32" i="7"/>
  <c r="N32" i="7"/>
  <c r="Q32" i="7"/>
  <c r="H33" i="7"/>
  <c r="K33" i="7"/>
  <c r="N33" i="7"/>
  <c r="Q33" i="7"/>
  <c r="H34" i="7"/>
  <c r="K34" i="7"/>
  <c r="N34" i="7"/>
  <c r="Q34" i="7"/>
  <c r="H35" i="7"/>
  <c r="K35" i="7"/>
  <c r="N35" i="7"/>
  <c r="Q35" i="7"/>
  <c r="H36" i="7"/>
  <c r="K36" i="7"/>
  <c r="N36" i="7"/>
  <c r="Q36" i="7"/>
  <c r="H37" i="7"/>
  <c r="K37" i="7"/>
  <c r="N37" i="7"/>
  <c r="Q37" i="7"/>
  <c r="C107" i="16"/>
  <c r="K8" i="7"/>
  <c r="N8" i="7"/>
  <c r="Q8" i="7"/>
  <c r="K9" i="7"/>
  <c r="N9" i="7"/>
  <c r="Q9" i="7"/>
  <c r="K10" i="7"/>
  <c r="N10" i="7"/>
  <c r="Q10" i="7"/>
  <c r="K11" i="7"/>
  <c r="N11" i="7"/>
  <c r="S11" i="7" s="1"/>
  <c r="X11" i="7" s="1"/>
  <c r="Q11" i="7"/>
  <c r="K12" i="7"/>
  <c r="N12" i="7"/>
  <c r="Q12" i="7"/>
  <c r="K13" i="7"/>
  <c r="N13" i="7"/>
  <c r="Q13" i="7"/>
  <c r="K14" i="7"/>
  <c r="S14" i="7" s="1"/>
  <c r="X14" i="7" s="1"/>
  <c r="N14" i="7"/>
  <c r="Q14" i="7"/>
  <c r="K15" i="7"/>
  <c r="N15" i="7"/>
  <c r="Q15" i="7"/>
  <c r="K16" i="7"/>
  <c r="N16" i="7"/>
  <c r="Q16" i="7"/>
  <c r="K17" i="7"/>
  <c r="N17" i="7"/>
  <c r="Q17" i="7"/>
  <c r="K18" i="7"/>
  <c r="N18" i="7"/>
  <c r="Q18" i="7"/>
  <c r="K19" i="7"/>
  <c r="N19" i="7"/>
  <c r="Q19" i="7"/>
  <c r="K20" i="7"/>
  <c r="N20" i="7"/>
  <c r="Q20" i="7"/>
  <c r="K21" i="7"/>
  <c r="N21" i="7"/>
  <c r="Q21" i="7"/>
  <c r="C106" i="16"/>
  <c r="B106" i="16"/>
  <c r="B2" i="16"/>
  <c r="B1" i="16"/>
  <c r="I49" i="3"/>
  <c r="J49" i="3" s="1"/>
  <c r="R49" i="3" s="1"/>
  <c r="W49" i="3" s="1"/>
  <c r="C8" i="14"/>
  <c r="D8" i="16" s="1"/>
  <c r="Q7" i="9"/>
  <c r="R7" i="9"/>
  <c r="Q8" i="9"/>
  <c r="R8" i="9"/>
  <c r="Q9" i="9"/>
  <c r="R9" i="9"/>
  <c r="Q10" i="9"/>
  <c r="R10" i="9"/>
  <c r="Q11" i="9"/>
  <c r="R11" i="9"/>
  <c r="Q12" i="9"/>
  <c r="S12" i="9" s="1"/>
  <c r="R12" i="9"/>
  <c r="Q13" i="9"/>
  <c r="R13" i="9"/>
  <c r="Q14" i="9"/>
  <c r="R14" i="9"/>
  <c r="Q15" i="9"/>
  <c r="R15" i="9"/>
  <c r="Q6" i="9"/>
  <c r="R6" i="9"/>
  <c r="R6" i="6"/>
  <c r="Q6" i="6"/>
  <c r="R7" i="6"/>
  <c r="Q7" i="6"/>
  <c r="R8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R9" i="6"/>
  <c r="R10" i="6"/>
  <c r="S10" i="6" s="1"/>
  <c r="R11" i="6"/>
  <c r="R12" i="6"/>
  <c r="R13" i="6"/>
  <c r="R14" i="6"/>
  <c r="R15" i="6"/>
  <c r="R16" i="6"/>
  <c r="R17" i="6"/>
  <c r="R18" i="6"/>
  <c r="S18" i="6" s="1"/>
  <c r="R19" i="6"/>
  <c r="R20" i="6"/>
  <c r="R21" i="6"/>
  <c r="R22" i="6"/>
  <c r="R23" i="6"/>
  <c r="R24" i="6"/>
  <c r="R25" i="6"/>
  <c r="R26" i="6"/>
  <c r="S26" i="6" s="1"/>
  <c r="R27" i="6"/>
  <c r="R28" i="6"/>
  <c r="R29" i="6"/>
  <c r="R30" i="6"/>
  <c r="A8" i="6"/>
  <c r="A7" i="6"/>
  <c r="A6" i="6"/>
  <c r="I45" i="3"/>
  <c r="J45" i="3" s="1"/>
  <c r="R45" i="3" s="1"/>
  <c r="V45" i="3" s="1"/>
  <c r="I46" i="3"/>
  <c r="J46" i="3" s="1"/>
  <c r="R46" i="3" s="1"/>
  <c r="I47" i="3"/>
  <c r="J47" i="3" s="1"/>
  <c r="R47" i="3" s="1"/>
  <c r="W47" i="3" s="1"/>
  <c r="I48" i="3"/>
  <c r="J48" i="3" s="1"/>
  <c r="R48" i="3" s="1"/>
  <c r="AE48" i="3" s="1"/>
  <c r="I50" i="3"/>
  <c r="J50" i="3" s="1"/>
  <c r="R50" i="3" s="1"/>
  <c r="AD50" i="3"/>
  <c r="I51" i="3"/>
  <c r="J51" i="3" s="1"/>
  <c r="R51" i="3" s="1"/>
  <c r="W51" i="3" s="1"/>
  <c r="I52" i="3"/>
  <c r="J52" i="3" s="1"/>
  <c r="R52" i="3" s="1"/>
  <c r="V52" i="3" s="1"/>
  <c r="I53" i="3"/>
  <c r="J53" i="3" s="1"/>
  <c r="R53" i="3" s="1"/>
  <c r="AE53" i="3" s="1"/>
  <c r="I54" i="3"/>
  <c r="J54" i="3" s="1"/>
  <c r="R54" i="3" s="1"/>
  <c r="V54" i="3" s="1"/>
  <c r="AD54" i="3"/>
  <c r="I55" i="3"/>
  <c r="J55" i="3" s="1"/>
  <c r="R55" i="3" s="1"/>
  <c r="AE55" i="3" s="1"/>
  <c r="I56" i="3"/>
  <c r="J56" i="3" s="1"/>
  <c r="R56" i="3" s="1"/>
  <c r="V56" i="3" s="1"/>
  <c r="I57" i="3"/>
  <c r="J57" i="3" s="1"/>
  <c r="R57" i="3" s="1"/>
  <c r="I58" i="3"/>
  <c r="J58" i="3" s="1"/>
  <c r="R58" i="3" s="1"/>
  <c r="V58" i="3" s="1"/>
  <c r="I59" i="3"/>
  <c r="J59" i="3" s="1"/>
  <c r="R59" i="3" s="1"/>
  <c r="V59" i="3" s="1"/>
  <c r="I60" i="3"/>
  <c r="J60" i="3" s="1"/>
  <c r="R60" i="3" s="1"/>
  <c r="W60" i="3" s="1"/>
  <c r="I61" i="3"/>
  <c r="J61" i="3" s="1"/>
  <c r="R61" i="3" s="1"/>
  <c r="I62" i="3"/>
  <c r="J62" i="3" s="1"/>
  <c r="R62" i="3" s="1"/>
  <c r="I63" i="3"/>
  <c r="J63" i="3" s="1"/>
  <c r="R63" i="3" s="1"/>
  <c r="I64" i="3"/>
  <c r="J64" i="3" s="1"/>
  <c r="R64" i="3" s="1"/>
  <c r="V64" i="3" s="1"/>
  <c r="I65" i="3"/>
  <c r="J65" i="3" s="1"/>
  <c r="R65" i="3" s="1"/>
  <c r="I66" i="3"/>
  <c r="J66" i="3" s="1"/>
  <c r="R66" i="3" s="1"/>
  <c r="V66" i="3" s="1"/>
  <c r="I67" i="3"/>
  <c r="J67" i="3" s="1"/>
  <c r="R67" i="3" s="1"/>
  <c r="AE67" i="3" s="1"/>
  <c r="I68" i="3"/>
  <c r="J68" i="3" s="1"/>
  <c r="R68" i="3" s="1"/>
  <c r="AD68" i="3"/>
  <c r="I69" i="3"/>
  <c r="J69" i="3" s="1"/>
  <c r="R69" i="3" s="1"/>
  <c r="V69" i="3" s="1"/>
  <c r="I70" i="3"/>
  <c r="J70" i="3" s="1"/>
  <c r="R70" i="3" s="1"/>
  <c r="AE70" i="3" s="1"/>
  <c r="I71" i="3"/>
  <c r="J71" i="3" s="1"/>
  <c r="R71" i="3" s="1"/>
  <c r="I72" i="3"/>
  <c r="J72" i="3" s="1"/>
  <c r="R72" i="3" s="1"/>
  <c r="I73" i="3"/>
  <c r="J73" i="3" s="1"/>
  <c r="R73" i="3" s="1"/>
  <c r="I74" i="3"/>
  <c r="J74" i="3" s="1"/>
  <c r="R74" i="3" s="1"/>
  <c r="W74" i="3" s="1"/>
  <c r="I75" i="3"/>
  <c r="J75" i="3" s="1"/>
  <c r="R75" i="3" s="1"/>
  <c r="I76" i="3"/>
  <c r="J76" i="3" s="1"/>
  <c r="R76" i="3" s="1"/>
  <c r="V76" i="3" s="1"/>
  <c r="I77" i="3"/>
  <c r="J77" i="3" s="1"/>
  <c r="R77" i="3" s="1"/>
  <c r="I78" i="3"/>
  <c r="J78" i="3" s="1"/>
  <c r="R78" i="3" s="1"/>
  <c r="AD78" i="3"/>
  <c r="I79" i="3"/>
  <c r="J79" i="3" s="1"/>
  <c r="R79" i="3" s="1"/>
  <c r="Q45" i="3"/>
  <c r="D43" i="15" s="1"/>
  <c r="Q46" i="3"/>
  <c r="D44" i="15" s="1"/>
  <c r="Q47" i="3"/>
  <c r="D45" i="15" s="1"/>
  <c r="Q48" i="3"/>
  <c r="D46" i="15" s="1"/>
  <c r="Q49" i="3"/>
  <c r="D47" i="15" s="1"/>
  <c r="Q50" i="3"/>
  <c r="D48" i="15" s="1"/>
  <c r="Q51" i="3"/>
  <c r="D49" i="15" s="1"/>
  <c r="Q52" i="3"/>
  <c r="D50" i="15" s="1"/>
  <c r="Q53" i="3"/>
  <c r="D51" i="15" s="1"/>
  <c r="Q54" i="3"/>
  <c r="D52" i="15" s="1"/>
  <c r="Q55" i="3"/>
  <c r="D53" i="15" s="1"/>
  <c r="Q56" i="3"/>
  <c r="D54" i="15" s="1"/>
  <c r="Q57" i="3"/>
  <c r="D55" i="15" s="1"/>
  <c r="Q58" i="3"/>
  <c r="D56" i="15" s="1"/>
  <c r="Q59" i="3"/>
  <c r="D57" i="15" s="1"/>
  <c r="Q60" i="3"/>
  <c r="D58" i="15" s="1"/>
  <c r="Q61" i="3"/>
  <c r="D59" i="15" s="1"/>
  <c r="Q62" i="3"/>
  <c r="D60" i="15" s="1"/>
  <c r="Q63" i="3"/>
  <c r="D61" i="15" s="1"/>
  <c r="Q64" i="3"/>
  <c r="D62" i="15" s="1"/>
  <c r="Q65" i="3"/>
  <c r="D63" i="15" s="1"/>
  <c r="Q66" i="3"/>
  <c r="Q67" i="3"/>
  <c r="D65" i="15" s="1"/>
  <c r="Q68" i="3"/>
  <c r="D66" i="15" s="1"/>
  <c r="Q69" i="3"/>
  <c r="D67" i="15" s="1"/>
  <c r="Q70" i="3"/>
  <c r="D68" i="15" s="1"/>
  <c r="Q71" i="3"/>
  <c r="D69" i="15" s="1"/>
  <c r="Q72" i="3"/>
  <c r="D70" i="15" s="1"/>
  <c r="Q73" i="3"/>
  <c r="D71" i="15" s="1"/>
  <c r="Q74" i="3"/>
  <c r="D72" i="15" s="1"/>
  <c r="Q75" i="3"/>
  <c r="D73" i="15" s="1"/>
  <c r="Q76" i="3"/>
  <c r="D74" i="15" s="1"/>
  <c r="Q77" i="3"/>
  <c r="D75" i="15" s="1"/>
  <c r="Q78" i="3"/>
  <c r="D76" i="15" s="1"/>
  <c r="Q79" i="3"/>
  <c r="D77" i="15" s="1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I7" i="3"/>
  <c r="J7" i="3" s="1"/>
  <c r="R7" i="3" s="1"/>
  <c r="I8" i="3"/>
  <c r="J8" i="3" s="1"/>
  <c r="R8" i="3" s="1"/>
  <c r="I9" i="3"/>
  <c r="J9" i="3" s="1"/>
  <c r="R9" i="3" s="1"/>
  <c r="I10" i="3"/>
  <c r="J10" i="3" s="1"/>
  <c r="R10" i="3" s="1"/>
  <c r="V10" i="3" s="1"/>
  <c r="I11" i="3"/>
  <c r="J11" i="3" s="1"/>
  <c r="R11" i="3" s="1"/>
  <c r="H12" i="14" s="1"/>
  <c r="I12" i="3"/>
  <c r="J12" i="3" s="1"/>
  <c r="R12" i="3" s="1"/>
  <c r="I13" i="3"/>
  <c r="J13" i="3" s="1"/>
  <c r="R13" i="3" s="1"/>
  <c r="H14" i="14" s="1"/>
  <c r="I14" i="3"/>
  <c r="J14" i="3" s="1"/>
  <c r="R14" i="3" s="1"/>
  <c r="W14" i="3" s="1"/>
  <c r="I15" i="3"/>
  <c r="J15" i="3" s="1"/>
  <c r="R15" i="3" s="1"/>
  <c r="I16" i="3"/>
  <c r="J16" i="3" s="1"/>
  <c r="R16" i="3" s="1"/>
  <c r="I17" i="3"/>
  <c r="J17" i="3" s="1"/>
  <c r="R17" i="3" s="1"/>
  <c r="AE17" i="3" s="1"/>
  <c r="I18" i="3"/>
  <c r="J18" i="3" s="1"/>
  <c r="R18" i="3" s="1"/>
  <c r="AE18" i="3" s="1"/>
  <c r="I19" i="3"/>
  <c r="J19" i="3" s="1"/>
  <c r="R19" i="3" s="1"/>
  <c r="W19" i="3" s="1"/>
  <c r="I20" i="3"/>
  <c r="J20" i="3" s="1"/>
  <c r="R20" i="3" s="1"/>
  <c r="I21" i="3"/>
  <c r="J21" i="3" s="1"/>
  <c r="R21" i="3" s="1"/>
  <c r="V21" i="3" s="1"/>
  <c r="I22" i="3"/>
  <c r="J22" i="3" s="1"/>
  <c r="R22" i="3" s="1"/>
  <c r="AE22" i="3" s="1"/>
  <c r="I23" i="3"/>
  <c r="J23" i="3" s="1"/>
  <c r="R23" i="3" s="1"/>
  <c r="W23" i="3" s="1"/>
  <c r="I24" i="3"/>
  <c r="J24" i="3" s="1"/>
  <c r="R24" i="3" s="1"/>
  <c r="AE24" i="3" s="1"/>
  <c r="AD24" i="3"/>
  <c r="I25" i="3"/>
  <c r="J25" i="3" s="1"/>
  <c r="R25" i="3" s="1"/>
  <c r="AE25" i="3" s="1"/>
  <c r="I26" i="3"/>
  <c r="J26" i="3" s="1"/>
  <c r="R26" i="3" s="1"/>
  <c r="AE26" i="3" s="1"/>
  <c r="I27" i="3"/>
  <c r="J27" i="3" s="1"/>
  <c r="R27" i="3" s="1"/>
  <c r="I28" i="3"/>
  <c r="J28" i="3" s="1"/>
  <c r="R28" i="3" s="1"/>
  <c r="W28" i="3" s="1"/>
  <c r="I29" i="3"/>
  <c r="J29" i="3" s="1"/>
  <c r="R29" i="3" s="1"/>
  <c r="W29" i="3" s="1"/>
  <c r="I30" i="3"/>
  <c r="J30" i="3" s="1"/>
  <c r="R30" i="3" s="1"/>
  <c r="I31" i="3"/>
  <c r="J31" i="3" s="1"/>
  <c r="R31" i="3" s="1"/>
  <c r="AE31" i="3" s="1"/>
  <c r="I32" i="3"/>
  <c r="J32" i="3" s="1"/>
  <c r="R32" i="3" s="1"/>
  <c r="V32" i="3" s="1"/>
  <c r="I33" i="3"/>
  <c r="J33" i="3" s="1"/>
  <c r="R33" i="3" s="1"/>
  <c r="I34" i="3"/>
  <c r="J34" i="3" s="1"/>
  <c r="R34" i="3" s="1"/>
  <c r="AE34" i="3" s="1"/>
  <c r="I35" i="3"/>
  <c r="J35" i="3" s="1"/>
  <c r="R35" i="3" s="1"/>
  <c r="I36" i="3"/>
  <c r="J36" i="3" s="1"/>
  <c r="R36" i="3" s="1"/>
  <c r="I37" i="3"/>
  <c r="J37" i="3" s="1"/>
  <c r="R37" i="3" s="1"/>
  <c r="AE37" i="3" s="1"/>
  <c r="I38" i="3"/>
  <c r="J38" i="3" s="1"/>
  <c r="R38" i="3" s="1"/>
  <c r="W38" i="3" s="1"/>
  <c r="I39" i="3"/>
  <c r="J39" i="3" s="1"/>
  <c r="R39" i="3" s="1"/>
  <c r="I40" i="3"/>
  <c r="J40" i="3" s="1"/>
  <c r="R40" i="3" s="1"/>
  <c r="W40" i="3" s="1"/>
  <c r="AD40" i="3"/>
  <c r="I41" i="3"/>
  <c r="J41" i="3" s="1"/>
  <c r="R41" i="3" s="1"/>
  <c r="Q7" i="3"/>
  <c r="D7" i="15" s="1"/>
  <c r="Q8" i="3"/>
  <c r="D8" i="15" s="1"/>
  <c r="Q9" i="3"/>
  <c r="D9" i="15" s="1"/>
  <c r="Q10" i="3"/>
  <c r="D10" i="15" s="1"/>
  <c r="Q11" i="3"/>
  <c r="D11" i="15" s="1"/>
  <c r="Q12" i="3"/>
  <c r="D12" i="15" s="1"/>
  <c r="Q13" i="3"/>
  <c r="D13" i="15" s="1"/>
  <c r="Q14" i="3"/>
  <c r="D14" i="15" s="1"/>
  <c r="Q15" i="3"/>
  <c r="D15" i="15" s="1"/>
  <c r="Q16" i="3"/>
  <c r="D16" i="15" s="1"/>
  <c r="Q17" i="3"/>
  <c r="D17" i="15" s="1"/>
  <c r="Q18" i="3"/>
  <c r="D18" i="15" s="1"/>
  <c r="Q19" i="3"/>
  <c r="D19" i="15" s="1"/>
  <c r="Q20" i="3"/>
  <c r="D20" i="15" s="1"/>
  <c r="Q21" i="3"/>
  <c r="D21" i="15" s="1"/>
  <c r="Q22" i="3"/>
  <c r="D22" i="15" s="1"/>
  <c r="Q23" i="3"/>
  <c r="D23" i="15" s="1"/>
  <c r="Q24" i="3"/>
  <c r="D24" i="15" s="1"/>
  <c r="Q25" i="3"/>
  <c r="D25" i="15" s="1"/>
  <c r="Q26" i="3"/>
  <c r="D26" i="15" s="1"/>
  <c r="Q27" i="3"/>
  <c r="D27" i="15" s="1"/>
  <c r="Q28" i="3"/>
  <c r="D28" i="15" s="1"/>
  <c r="Q29" i="3"/>
  <c r="D29" i="15" s="1"/>
  <c r="Q30" i="3"/>
  <c r="Q31" i="3"/>
  <c r="D31" i="15" s="1"/>
  <c r="Q32" i="3"/>
  <c r="D32" i="15" s="1"/>
  <c r="Q33" i="3"/>
  <c r="D33" i="15" s="1"/>
  <c r="Q34" i="3"/>
  <c r="D34" i="15" s="1"/>
  <c r="Q35" i="3"/>
  <c r="D35" i="15" s="1"/>
  <c r="Q36" i="3"/>
  <c r="D36" i="15" s="1"/>
  <c r="Q37" i="3"/>
  <c r="D37" i="15" s="1"/>
  <c r="Q38" i="3"/>
  <c r="D38" i="15" s="1"/>
  <c r="Q39" i="3"/>
  <c r="D39" i="15" s="1"/>
  <c r="Q40" i="3"/>
  <c r="D40" i="15" s="1"/>
  <c r="Q41" i="3"/>
  <c r="D41" i="15" s="1"/>
  <c r="P7" i="3"/>
  <c r="D8" i="14" s="1"/>
  <c r="P8" i="3"/>
  <c r="P9" i="3"/>
  <c r="D10" i="14" s="1"/>
  <c r="P10" i="3"/>
  <c r="D11" i="14" s="1"/>
  <c r="P11" i="3"/>
  <c r="D12" i="14" s="1"/>
  <c r="P12" i="3"/>
  <c r="D13" i="14" s="1"/>
  <c r="P13" i="3"/>
  <c r="D14" i="14" s="1"/>
  <c r="P14" i="3"/>
  <c r="D15" i="14" s="1"/>
  <c r="P15" i="3"/>
  <c r="D16" i="14" s="1"/>
  <c r="P16" i="3"/>
  <c r="P17" i="3"/>
  <c r="P18" i="3"/>
  <c r="D19" i="14" s="1"/>
  <c r="P19" i="3"/>
  <c r="D20" i="14" s="1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1" i="3"/>
  <c r="AD8" i="3"/>
  <c r="AD7" i="3"/>
  <c r="AD58" i="3"/>
  <c r="AD46" i="3"/>
  <c r="AD47" i="3"/>
  <c r="AD48" i="3"/>
  <c r="AD49" i="3"/>
  <c r="AD51" i="3"/>
  <c r="AD52" i="3"/>
  <c r="AD53" i="3"/>
  <c r="AD55" i="3"/>
  <c r="AD56" i="3"/>
  <c r="AD57" i="3"/>
  <c r="AD59" i="3"/>
  <c r="AD60" i="3"/>
  <c r="AD61" i="3"/>
  <c r="AD62" i="3"/>
  <c r="AD63" i="3"/>
  <c r="AD64" i="3"/>
  <c r="AD65" i="3"/>
  <c r="AD66" i="3"/>
  <c r="AD67" i="3"/>
  <c r="AD69" i="3"/>
  <c r="AD70" i="3"/>
  <c r="AD71" i="3"/>
  <c r="AD72" i="3"/>
  <c r="AD73" i="3"/>
  <c r="AD45" i="3"/>
  <c r="AD74" i="3"/>
  <c r="AD75" i="3"/>
  <c r="AD76" i="3"/>
  <c r="AD77" i="3"/>
  <c r="AD79" i="3"/>
  <c r="A122" i="2"/>
  <c r="A121" i="2" s="1"/>
  <c r="A7" i="9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15" i="9"/>
  <c r="A14" i="9"/>
  <c r="A13" i="9"/>
  <c r="A12" i="9"/>
  <c r="A11" i="9"/>
  <c r="A10" i="9"/>
  <c r="A9" i="9"/>
  <c r="A8" i="9"/>
  <c r="C78" i="14"/>
  <c r="D78" i="16" s="1"/>
  <c r="H78" i="14"/>
  <c r="C77" i="14"/>
  <c r="D77" i="16" s="1"/>
  <c r="H77" i="14"/>
  <c r="C76" i="14"/>
  <c r="D76" i="16" s="1"/>
  <c r="H76" i="14"/>
  <c r="C75" i="14"/>
  <c r="D75" i="16" s="1"/>
  <c r="H75" i="14"/>
  <c r="C74" i="14"/>
  <c r="D74" i="16" s="1"/>
  <c r="H74" i="14"/>
  <c r="C73" i="14"/>
  <c r="H73" i="14"/>
  <c r="C72" i="14"/>
  <c r="D72" i="16" s="1"/>
  <c r="H72" i="14"/>
  <c r="C71" i="14"/>
  <c r="H71" i="14"/>
  <c r="C70" i="14"/>
  <c r="D70" i="16" s="1"/>
  <c r="H70" i="14"/>
  <c r="C69" i="14"/>
  <c r="D69" i="16" s="1"/>
  <c r="H69" i="14"/>
  <c r="C68" i="14"/>
  <c r="D68" i="16" s="1"/>
  <c r="H68" i="14"/>
  <c r="C67" i="14"/>
  <c r="D67" i="16" s="1"/>
  <c r="H67" i="14"/>
  <c r="C66" i="14"/>
  <c r="D66" i="16" s="1"/>
  <c r="H66" i="14"/>
  <c r="C65" i="14"/>
  <c r="D65" i="16" s="1"/>
  <c r="H65" i="14"/>
  <c r="C64" i="14"/>
  <c r="D64" i="16" s="1"/>
  <c r="H64" i="14"/>
  <c r="C63" i="14"/>
  <c r="D63" i="16" s="1"/>
  <c r="H63" i="14"/>
  <c r="C62" i="14"/>
  <c r="D62" i="16" s="1"/>
  <c r="H62" i="14"/>
  <c r="C61" i="14"/>
  <c r="H61" i="14"/>
  <c r="C60" i="14"/>
  <c r="D60" i="16" s="1"/>
  <c r="H60" i="14"/>
  <c r="C59" i="14"/>
  <c r="D59" i="16" s="1"/>
  <c r="H59" i="14"/>
  <c r="C58" i="14"/>
  <c r="D58" i="16" s="1"/>
  <c r="H58" i="14"/>
  <c r="C57" i="14"/>
  <c r="D57" i="16" s="1"/>
  <c r="H57" i="14"/>
  <c r="C56" i="14"/>
  <c r="D56" i="16" s="1"/>
  <c r="H56" i="14"/>
  <c r="C55" i="14"/>
  <c r="D55" i="16" s="1"/>
  <c r="H55" i="14"/>
  <c r="C54" i="14"/>
  <c r="D54" i="16" s="1"/>
  <c r="H54" i="14"/>
  <c r="C53" i="14"/>
  <c r="D53" i="16" s="1"/>
  <c r="H53" i="14"/>
  <c r="C52" i="14"/>
  <c r="D52" i="16" s="1"/>
  <c r="H52" i="14"/>
  <c r="C51" i="14"/>
  <c r="D51" i="16" s="1"/>
  <c r="H51" i="14"/>
  <c r="C50" i="14"/>
  <c r="D50" i="16" s="1"/>
  <c r="H50" i="14"/>
  <c r="C49" i="14"/>
  <c r="D49" i="16" s="1"/>
  <c r="H49" i="14"/>
  <c r="C48" i="14"/>
  <c r="D48" i="16" s="1"/>
  <c r="H48" i="14"/>
  <c r="C47" i="14"/>
  <c r="H47" i="14"/>
  <c r="C46" i="14"/>
  <c r="D46" i="16" s="1"/>
  <c r="H46" i="14"/>
  <c r="C45" i="14"/>
  <c r="D45" i="16" s="1"/>
  <c r="H45" i="14"/>
  <c r="C44" i="14"/>
  <c r="D44" i="16" s="1"/>
  <c r="C42" i="14"/>
  <c r="H42" i="14"/>
  <c r="C41" i="14"/>
  <c r="D41" i="16" s="1"/>
  <c r="H41" i="14"/>
  <c r="C40" i="14"/>
  <c r="D40" i="16" s="1"/>
  <c r="H40" i="14"/>
  <c r="C39" i="14"/>
  <c r="D39" i="16" s="1"/>
  <c r="H39" i="14"/>
  <c r="C38" i="14"/>
  <c r="D38" i="16" s="1"/>
  <c r="H38" i="14"/>
  <c r="C37" i="14"/>
  <c r="D37" i="16" s="1"/>
  <c r="H37" i="14"/>
  <c r="C36" i="14"/>
  <c r="H36" i="14"/>
  <c r="C35" i="14"/>
  <c r="H35" i="14"/>
  <c r="C34" i="14"/>
  <c r="D34" i="16" s="1"/>
  <c r="H34" i="14"/>
  <c r="C33" i="14"/>
  <c r="H33" i="14"/>
  <c r="C32" i="14"/>
  <c r="H32" i="14"/>
  <c r="C31" i="14"/>
  <c r="D31" i="16" s="1"/>
  <c r="H31" i="14"/>
  <c r="C30" i="14"/>
  <c r="D30" i="16" s="1"/>
  <c r="H30" i="14"/>
  <c r="C29" i="14"/>
  <c r="D29" i="16" s="1"/>
  <c r="H29" i="14"/>
  <c r="C28" i="14"/>
  <c r="D28" i="16" s="1"/>
  <c r="H28" i="14"/>
  <c r="C27" i="14"/>
  <c r="D27" i="16" s="1"/>
  <c r="H27" i="14"/>
  <c r="C26" i="14"/>
  <c r="D26" i="16" s="1"/>
  <c r="H26" i="14"/>
  <c r="C25" i="14"/>
  <c r="D25" i="16" s="1"/>
  <c r="H25" i="14"/>
  <c r="C24" i="14"/>
  <c r="D24" i="16" s="1"/>
  <c r="H24" i="14"/>
  <c r="C23" i="14"/>
  <c r="D23" i="16" s="1"/>
  <c r="H23" i="14"/>
  <c r="C22" i="14"/>
  <c r="D22" i="16" s="1"/>
  <c r="H22" i="14"/>
  <c r="C21" i="14"/>
  <c r="D21" i="16" s="1"/>
  <c r="H21" i="14"/>
  <c r="C20" i="14"/>
  <c r="D20" i="16" s="1"/>
  <c r="C19" i="14"/>
  <c r="D19" i="16" s="1"/>
  <c r="C18" i="14"/>
  <c r="D18" i="16" s="1"/>
  <c r="H18" i="14"/>
  <c r="C17" i="14"/>
  <c r="C16" i="14"/>
  <c r="D16" i="16" s="1"/>
  <c r="C15" i="14"/>
  <c r="D15" i="16" s="1"/>
  <c r="C14" i="14"/>
  <c r="D14" i="16" s="1"/>
  <c r="C13" i="14"/>
  <c r="D13" i="16" s="1"/>
  <c r="C12" i="14"/>
  <c r="D12" i="16" s="1"/>
  <c r="C11" i="14"/>
  <c r="D11" i="16" s="1"/>
  <c r="C10" i="14"/>
  <c r="D10" i="16" s="1"/>
  <c r="C77" i="15"/>
  <c r="A77" i="15" s="1"/>
  <c r="C76" i="15"/>
  <c r="A76" i="15" s="1"/>
  <c r="C75" i="15"/>
  <c r="A75" i="15" s="1"/>
  <c r="C74" i="15"/>
  <c r="A74" i="15" s="1"/>
  <c r="C73" i="15"/>
  <c r="A73" i="15" s="1"/>
  <c r="C72" i="15"/>
  <c r="A72" i="15" s="1"/>
  <c r="C71" i="15"/>
  <c r="A71" i="15" s="1"/>
  <c r="C70" i="15"/>
  <c r="A70" i="15" s="1"/>
  <c r="C69" i="15"/>
  <c r="A69" i="15" s="1"/>
  <c r="C68" i="15"/>
  <c r="A68" i="15" s="1"/>
  <c r="C67" i="15"/>
  <c r="A67" i="15" s="1"/>
  <c r="C66" i="15"/>
  <c r="A66" i="15" s="1"/>
  <c r="C65" i="15"/>
  <c r="A65" i="15" s="1"/>
  <c r="C64" i="15"/>
  <c r="A64" i="15" s="1"/>
  <c r="C63" i="15"/>
  <c r="A63" i="15" s="1"/>
  <c r="C62" i="15"/>
  <c r="A62" i="15" s="1"/>
  <c r="C61" i="15"/>
  <c r="A61" i="15" s="1"/>
  <c r="C60" i="15"/>
  <c r="A60" i="15" s="1"/>
  <c r="C59" i="15"/>
  <c r="A59" i="15" s="1"/>
  <c r="C58" i="15"/>
  <c r="A58" i="15" s="1"/>
  <c r="C57" i="15"/>
  <c r="A57" i="15" s="1"/>
  <c r="C56" i="15"/>
  <c r="A56" i="15" s="1"/>
  <c r="C55" i="15"/>
  <c r="A55" i="15" s="1"/>
  <c r="C54" i="15"/>
  <c r="A54" i="15" s="1"/>
  <c r="C53" i="15"/>
  <c r="A53" i="15" s="1"/>
  <c r="C52" i="15"/>
  <c r="A52" i="15" s="1"/>
  <c r="C51" i="15"/>
  <c r="A51" i="15" s="1"/>
  <c r="C50" i="15"/>
  <c r="A50" i="15" s="1"/>
  <c r="C49" i="15"/>
  <c r="A49" i="15" s="1"/>
  <c r="C48" i="15"/>
  <c r="A48" i="15" s="1"/>
  <c r="C47" i="15"/>
  <c r="A47" i="15" s="1"/>
  <c r="C46" i="15"/>
  <c r="A46" i="15" s="1"/>
  <c r="C45" i="15"/>
  <c r="A45" i="15" s="1"/>
  <c r="C44" i="15"/>
  <c r="A44" i="15" s="1"/>
  <c r="C43" i="15"/>
  <c r="A43" i="15" s="1"/>
  <c r="C41" i="15"/>
  <c r="A41" i="15" s="1"/>
  <c r="C40" i="15"/>
  <c r="A40" i="15" s="1"/>
  <c r="C39" i="15"/>
  <c r="A39" i="15" s="1"/>
  <c r="C38" i="15"/>
  <c r="A38" i="15" s="1"/>
  <c r="C37" i="15"/>
  <c r="A37" i="15" s="1"/>
  <c r="C36" i="15"/>
  <c r="A36" i="15" s="1"/>
  <c r="C35" i="15"/>
  <c r="A35" i="15" s="1"/>
  <c r="C34" i="15"/>
  <c r="A34" i="15" s="1"/>
  <c r="C33" i="15"/>
  <c r="A33" i="15" s="1"/>
  <c r="C32" i="15"/>
  <c r="A32" i="15" s="1"/>
  <c r="C31" i="15"/>
  <c r="A31" i="15" s="1"/>
  <c r="C30" i="15"/>
  <c r="A30" i="15" s="1"/>
  <c r="C29" i="15"/>
  <c r="A29" i="15" s="1"/>
  <c r="C28" i="15"/>
  <c r="A28" i="15" s="1"/>
  <c r="C27" i="15"/>
  <c r="A27" i="15" s="1"/>
  <c r="C26" i="15"/>
  <c r="A26" i="15" s="1"/>
  <c r="C25" i="15"/>
  <c r="A25" i="15" s="1"/>
  <c r="C24" i="15"/>
  <c r="A24" i="15" s="1"/>
  <c r="C23" i="15"/>
  <c r="A23" i="15" s="1"/>
  <c r="C22" i="15"/>
  <c r="A22" i="15" s="1"/>
  <c r="C21" i="15"/>
  <c r="A21" i="15" s="1"/>
  <c r="C20" i="15"/>
  <c r="A20" i="15" s="1"/>
  <c r="C19" i="15"/>
  <c r="A19" i="15" s="1"/>
  <c r="C18" i="15"/>
  <c r="A18" i="15" s="1"/>
  <c r="C17" i="15"/>
  <c r="A17" i="15" s="1"/>
  <c r="C16" i="15"/>
  <c r="A16" i="15" s="1"/>
  <c r="C15" i="15"/>
  <c r="A15" i="15" s="1"/>
  <c r="C14" i="15"/>
  <c r="A14" i="15" s="1"/>
  <c r="C13" i="15"/>
  <c r="A13" i="15" s="1"/>
  <c r="C12" i="15"/>
  <c r="A12" i="15" s="1"/>
  <c r="C11" i="15"/>
  <c r="A11" i="15" s="1"/>
  <c r="C10" i="15"/>
  <c r="A10" i="15" s="1"/>
  <c r="C9" i="15"/>
  <c r="A9" i="15" s="1"/>
  <c r="AD28" i="7"/>
  <c r="U28" i="7" s="1"/>
  <c r="AD37" i="7"/>
  <c r="U37" i="7" s="1"/>
  <c r="AD36" i="7"/>
  <c r="U36" i="7" s="1"/>
  <c r="AD35" i="7"/>
  <c r="U35" i="7" s="1"/>
  <c r="AD34" i="7"/>
  <c r="U34" i="7" s="1"/>
  <c r="AD33" i="7"/>
  <c r="U33" i="7" s="1"/>
  <c r="AD32" i="7"/>
  <c r="U32" i="7" s="1"/>
  <c r="AD31" i="7"/>
  <c r="U31" i="7" s="1"/>
  <c r="AD30" i="7"/>
  <c r="U30" i="7" s="1"/>
  <c r="AD29" i="7"/>
  <c r="U29" i="7" s="1"/>
  <c r="AD27" i="7"/>
  <c r="U27" i="7" s="1"/>
  <c r="AC35" i="7"/>
  <c r="AB35" i="7"/>
  <c r="AA35" i="7"/>
  <c r="Z35" i="7"/>
  <c r="AB19" i="7"/>
  <c r="AB18" i="7"/>
  <c r="AC34" i="7"/>
  <c r="AB34" i="7"/>
  <c r="AA34" i="7"/>
  <c r="Z34" i="7"/>
  <c r="AB20" i="7"/>
  <c r="AB17" i="7"/>
  <c r="AC36" i="7"/>
  <c r="AB36" i="7"/>
  <c r="AA36" i="7"/>
  <c r="Z36" i="7"/>
  <c r="AC33" i="7"/>
  <c r="AB33" i="7"/>
  <c r="AA33" i="7"/>
  <c r="Z33" i="7"/>
  <c r="Z37" i="7"/>
  <c r="Z32" i="7"/>
  <c r="Z31" i="7"/>
  <c r="Z30" i="7"/>
  <c r="Z29" i="7"/>
  <c r="Z27" i="7"/>
  <c r="AA37" i="7"/>
  <c r="AA32" i="7"/>
  <c r="AA31" i="7"/>
  <c r="AA30" i="7"/>
  <c r="AA29" i="7"/>
  <c r="AA28" i="7"/>
  <c r="AA27" i="7"/>
  <c r="S26" i="7"/>
  <c r="R25" i="7"/>
  <c r="Q26" i="7"/>
  <c r="P26" i="7"/>
  <c r="O26" i="7"/>
  <c r="N26" i="7"/>
  <c r="M26" i="7"/>
  <c r="L26" i="7"/>
  <c r="K26" i="7"/>
  <c r="J26" i="7"/>
  <c r="I26" i="7"/>
  <c r="AC37" i="7"/>
  <c r="AC32" i="7"/>
  <c r="AC31" i="7"/>
  <c r="AC30" i="7"/>
  <c r="AC29" i="7"/>
  <c r="AC28" i="7"/>
  <c r="AC27" i="7"/>
  <c r="AB37" i="7"/>
  <c r="AB32" i="7"/>
  <c r="AB31" i="7"/>
  <c r="AB30" i="7"/>
  <c r="AB29" i="7"/>
  <c r="AB28" i="7"/>
  <c r="AB27" i="7"/>
  <c r="AB25" i="7"/>
  <c r="AB24" i="7"/>
  <c r="AB22" i="7"/>
  <c r="AB21" i="7"/>
  <c r="AB16" i="7"/>
  <c r="AB15" i="7"/>
  <c r="AB14" i="7"/>
  <c r="AB13" i="7"/>
  <c r="AB12" i="7"/>
  <c r="AB11" i="7"/>
  <c r="AB10" i="7"/>
  <c r="AB9" i="7"/>
  <c r="AB8" i="7"/>
  <c r="B107" i="2"/>
  <c r="B107" i="16" s="1"/>
  <c r="B1" i="12"/>
  <c r="E1" i="15"/>
  <c r="D1" i="14"/>
  <c r="F1" i="9"/>
  <c r="L1" i="7"/>
  <c r="F1" i="6"/>
  <c r="I1" i="3"/>
  <c r="B2" i="2"/>
  <c r="A17" i="1"/>
  <c r="B1" i="2"/>
  <c r="C8" i="15"/>
  <c r="A8" i="15" s="1"/>
  <c r="C7" i="15"/>
  <c r="A7" i="15" s="1"/>
  <c r="C9" i="14"/>
  <c r="D48" i="14"/>
  <c r="D46" i="14"/>
  <c r="D45" i="14"/>
  <c r="D44" i="14"/>
  <c r="E78" i="16"/>
  <c r="E76" i="16"/>
  <c r="E75" i="16"/>
  <c r="E74" i="16"/>
  <c r="E73" i="16"/>
  <c r="E72" i="16"/>
  <c r="E68" i="16"/>
  <c r="E67" i="16"/>
  <c r="E64" i="16"/>
  <c r="E60" i="16"/>
  <c r="E59" i="16"/>
  <c r="E56" i="16"/>
  <c r="E52" i="16"/>
  <c r="E51" i="16"/>
  <c r="E48" i="16"/>
  <c r="D47" i="14"/>
  <c r="E46" i="16"/>
  <c r="E44" i="16"/>
  <c r="E42" i="16"/>
  <c r="E39" i="16"/>
  <c r="E35" i="16"/>
  <c r="E31" i="16"/>
  <c r="E27" i="16"/>
  <c r="E26" i="16"/>
  <c r="E24" i="16"/>
  <c r="E23" i="16"/>
  <c r="E21" i="16"/>
  <c r="E19" i="16"/>
  <c r="E18" i="16"/>
  <c r="E15" i="16"/>
  <c r="E13" i="16"/>
  <c r="E8" i="14"/>
  <c r="E8" i="16" s="1"/>
  <c r="D9" i="14"/>
  <c r="B4" i="15"/>
  <c r="B1" i="15"/>
  <c r="B4" i="14"/>
  <c r="B1" i="14"/>
  <c r="D78" i="14"/>
  <c r="D77" i="14"/>
  <c r="D75" i="14"/>
  <c r="D74" i="14"/>
  <c r="D73" i="14"/>
  <c r="D71" i="14"/>
  <c r="D69" i="14"/>
  <c r="D68" i="14"/>
  <c r="D67" i="14"/>
  <c r="D66" i="14"/>
  <c r="D65" i="14"/>
  <c r="D64" i="14"/>
  <c r="D61" i="14"/>
  <c r="D60" i="14"/>
  <c r="D59" i="14"/>
  <c r="D58" i="14"/>
  <c r="D57" i="14"/>
  <c r="D56" i="14"/>
  <c r="D54" i="14"/>
  <c r="D52" i="14"/>
  <c r="D51" i="14"/>
  <c r="D50" i="14"/>
  <c r="D49" i="14"/>
  <c r="A4" i="12"/>
  <c r="A1" i="12"/>
  <c r="G17" i="9"/>
  <c r="C7" i="12" s="1"/>
  <c r="B4" i="9"/>
  <c r="B1" i="9"/>
  <c r="B4" i="7"/>
  <c r="B1" i="7"/>
  <c r="G32" i="6"/>
  <c r="G4" i="6"/>
  <c r="B1" i="6"/>
  <c r="D42" i="14"/>
  <c r="D41" i="14"/>
  <c r="D39" i="14"/>
  <c r="D37" i="14"/>
  <c r="D36" i="14"/>
  <c r="D35" i="14"/>
  <c r="D34" i="14"/>
  <c r="D33" i="14"/>
  <c r="D32" i="14"/>
  <c r="D31" i="14"/>
  <c r="D30" i="14"/>
  <c r="D29" i="14"/>
  <c r="D27" i="14"/>
  <c r="D26" i="14"/>
  <c r="D25" i="14"/>
  <c r="D24" i="14"/>
  <c r="D23" i="14"/>
  <c r="D22" i="14"/>
  <c r="D21" i="14"/>
  <c r="D18" i="14"/>
  <c r="D17" i="14"/>
  <c r="R3" i="3"/>
  <c r="B1" i="3"/>
  <c r="D53" i="14"/>
  <c r="D55" i="14"/>
  <c r="D62" i="14"/>
  <c r="D63" i="14"/>
  <c r="D70" i="14"/>
  <c r="D72" i="14"/>
  <c r="D76" i="14"/>
  <c r="D40" i="14"/>
  <c r="D38" i="14"/>
  <c r="D28" i="14"/>
  <c r="W76" i="3"/>
  <c r="W64" i="3"/>
  <c r="V37" i="3"/>
  <c r="V79" i="3"/>
  <c r="W79" i="3"/>
  <c r="V61" i="3"/>
  <c r="W61" i="3"/>
  <c r="W31" i="3"/>
  <c r="W27" i="3"/>
  <c r="V24" i="3"/>
  <c r="W24" i="3"/>
  <c r="V16" i="3"/>
  <c r="AE23" i="3"/>
  <c r="V23" i="3"/>
  <c r="H44" i="14"/>
  <c r="A44" i="14" s="1"/>
  <c r="AE76" i="3"/>
  <c r="S6" i="9"/>
  <c r="AE64" i="3"/>
  <c r="AE16" i="3"/>
  <c r="AE39" i="3"/>
  <c r="AE15" i="3"/>
  <c r="AF15" i="3" s="1"/>
  <c r="AE72" i="3"/>
  <c r="AE61" i="3"/>
  <c r="AF61" i="3" s="1"/>
  <c r="A61" i="3" s="1"/>
  <c r="D71" i="16"/>
  <c r="D47" i="16"/>
  <c r="AE79" i="3"/>
  <c r="A30" i="14" l="1"/>
  <c r="S13" i="9"/>
  <c r="S9" i="9"/>
  <c r="S19" i="7"/>
  <c r="A19" i="7" s="1"/>
  <c r="S17" i="7"/>
  <c r="X17" i="7" s="1"/>
  <c r="S20" i="6"/>
  <c r="S12" i="6"/>
  <c r="AE47" i="3"/>
  <c r="AF47" i="3" s="1"/>
  <c r="A47" i="3" s="1"/>
  <c r="A26" i="14"/>
  <c r="S7" i="9"/>
  <c r="S11" i="9"/>
  <c r="S15" i="9"/>
  <c r="S20" i="7"/>
  <c r="A20" i="7" s="1"/>
  <c r="S12" i="7"/>
  <c r="A12" i="7" s="1"/>
  <c r="S37" i="7"/>
  <c r="A37" i="7" s="1"/>
  <c r="S35" i="7"/>
  <c r="A35" i="7" s="1"/>
  <c r="S33" i="7"/>
  <c r="A33" i="7" s="1"/>
  <c r="S31" i="7"/>
  <c r="A31" i="7" s="1"/>
  <c r="S29" i="7"/>
  <c r="A29" i="7" s="1"/>
  <c r="A22" i="14"/>
  <c r="V18" i="3"/>
  <c r="V55" i="3"/>
  <c r="AE32" i="3"/>
  <c r="AF32" i="3" s="1"/>
  <c r="A32" i="3" s="1"/>
  <c r="W37" i="3"/>
  <c r="S9" i="7"/>
  <c r="A9" i="7" s="1"/>
  <c r="S25" i="6"/>
  <c r="S17" i="6"/>
  <c r="S9" i="6"/>
  <c r="S28" i="6"/>
  <c r="AE51" i="3"/>
  <c r="AF51" i="3" s="1"/>
  <c r="A51" i="3" s="1"/>
  <c r="AE10" i="3"/>
  <c r="AF10" i="3" s="1"/>
  <c r="A10" i="3" s="1"/>
  <c r="S23" i="6"/>
  <c r="A68" i="14"/>
  <c r="AE58" i="3"/>
  <c r="AF58" i="3" s="1"/>
  <c r="A58" i="3" s="1"/>
  <c r="A58" i="14"/>
  <c r="AF34" i="3"/>
  <c r="A34" i="3" s="1"/>
  <c r="W58" i="3"/>
  <c r="W32" i="3"/>
  <c r="AF79" i="3"/>
  <c r="A79" i="3" s="1"/>
  <c r="AF16" i="3"/>
  <c r="A16" i="3" s="1"/>
  <c r="S15" i="7"/>
  <c r="X15" i="7" s="1"/>
  <c r="S27" i="7"/>
  <c r="A46" i="14"/>
  <c r="AF18" i="3"/>
  <c r="A18" i="3" s="1"/>
  <c r="AF67" i="3"/>
  <c r="A67" i="3" s="1"/>
  <c r="A75" i="14"/>
  <c r="A42" i="14"/>
  <c r="A48" i="14"/>
  <c r="S15" i="6"/>
  <c r="D42" i="16"/>
  <c r="AF39" i="3"/>
  <c r="A39" i="3" s="1"/>
  <c r="A34" i="14"/>
  <c r="W34" i="3"/>
  <c r="W56" i="3"/>
  <c r="A38" i="14"/>
  <c r="AE59" i="3"/>
  <c r="AF59" i="3" s="1"/>
  <c r="A59" i="3" s="1"/>
  <c r="V34" i="3"/>
  <c r="AF64" i="3"/>
  <c r="A64" i="3" s="1"/>
  <c r="AE56" i="3"/>
  <c r="AF56" i="3" s="1"/>
  <c r="A56" i="3" s="1"/>
  <c r="W21" i="3"/>
  <c r="A24" i="14"/>
  <c r="A40" i="14"/>
  <c r="A61" i="14"/>
  <c r="A73" i="14"/>
  <c r="S36" i="7"/>
  <c r="A36" i="7" s="1"/>
  <c r="S8" i="6"/>
  <c r="S24" i="6"/>
  <c r="S16" i="6"/>
  <c r="AE69" i="3"/>
  <c r="AF69" i="3" s="1"/>
  <c r="A69" i="3" s="1"/>
  <c r="AE21" i="3"/>
  <c r="AF21" i="3" s="1"/>
  <c r="A21" i="3" s="1"/>
  <c r="W69" i="3"/>
  <c r="A47" i="14"/>
  <c r="A51" i="14"/>
  <c r="A71" i="14"/>
  <c r="V28" i="3"/>
  <c r="AE28" i="3"/>
  <c r="AF28" i="3" s="1"/>
  <c r="A28" i="3" s="1"/>
  <c r="AE13" i="3"/>
  <c r="AF13" i="3" s="1"/>
  <c r="A13" i="3" s="1"/>
  <c r="A50" i="14"/>
  <c r="V13" i="3"/>
  <c r="W13" i="3"/>
  <c r="V47" i="3"/>
  <c r="A123" i="2"/>
  <c r="AB26" i="7"/>
  <c r="X19" i="7"/>
  <c r="AF26" i="3"/>
  <c r="A26" i="3" s="1"/>
  <c r="V53" i="3"/>
  <c r="AF22" i="3"/>
  <c r="A22" i="3" s="1"/>
  <c r="W26" i="3"/>
  <c r="AF31" i="3"/>
  <c r="A31" i="3" s="1"/>
  <c r="AF24" i="3"/>
  <c r="A24" i="3" s="1"/>
  <c r="V26" i="3"/>
  <c r="AF72" i="3"/>
  <c r="A72" i="3" s="1"/>
  <c r="V11" i="3"/>
  <c r="P81" i="3"/>
  <c r="AF55" i="3"/>
  <c r="A55" i="3" s="1"/>
  <c r="AF48" i="3"/>
  <c r="A48" i="3" s="1"/>
  <c r="W11" i="3"/>
  <c r="AE11" i="3"/>
  <c r="AF11" i="3" s="1"/>
  <c r="A11" i="3" s="1"/>
  <c r="AE45" i="3"/>
  <c r="AF45" i="3" s="1"/>
  <c r="A45" i="3" s="1"/>
  <c r="A36" i="14"/>
  <c r="A54" i="14"/>
  <c r="A62" i="14"/>
  <c r="A66" i="14"/>
  <c r="W45" i="3"/>
  <c r="A37" i="14"/>
  <c r="W53" i="3"/>
  <c r="A41" i="14"/>
  <c r="S22" i="6"/>
  <c r="S14" i="6"/>
  <c r="S6" i="6"/>
  <c r="D36" i="16"/>
  <c r="V51" i="3"/>
  <c r="V29" i="3"/>
  <c r="A18" i="14"/>
  <c r="A27" i="14"/>
  <c r="A77" i="14"/>
  <c r="W55" i="3"/>
  <c r="V31" i="3"/>
  <c r="D61" i="16"/>
  <c r="D73" i="16"/>
  <c r="A28" i="14"/>
  <c r="A64" i="14"/>
  <c r="A60" i="14"/>
  <c r="A65" i="14"/>
  <c r="AE29" i="3"/>
  <c r="AF29" i="3" s="1"/>
  <c r="A29" i="3" s="1"/>
  <c r="A56" i="14"/>
  <c r="S8" i="9"/>
  <c r="S30" i="6"/>
  <c r="A57" i="14"/>
  <c r="A72" i="14"/>
  <c r="A33" i="14"/>
  <c r="A69" i="14"/>
  <c r="AF17" i="3"/>
  <c r="A17" i="3" s="1"/>
  <c r="AF76" i="3"/>
  <c r="A76" i="3" s="1"/>
  <c r="A76" i="14"/>
  <c r="D9" i="16"/>
  <c r="A23" i="14"/>
  <c r="A67" i="14"/>
  <c r="A45" i="14"/>
  <c r="A49" i="14"/>
  <c r="AF70" i="3"/>
  <c r="A70" i="3" s="1"/>
  <c r="R121" i="16"/>
  <c r="S14" i="9"/>
  <c r="S10" i="9"/>
  <c r="A14" i="7"/>
  <c r="S21" i="7"/>
  <c r="X21" i="7" s="1"/>
  <c r="S18" i="7"/>
  <c r="A18" i="7" s="1"/>
  <c r="S16" i="7"/>
  <c r="X16" i="7" s="1"/>
  <c r="S13" i="7"/>
  <c r="X13" i="7" s="1"/>
  <c r="S10" i="7"/>
  <c r="X10" i="7" s="1"/>
  <c r="S8" i="7"/>
  <c r="X8" i="7" s="1"/>
  <c r="S34" i="7"/>
  <c r="A34" i="7" s="1"/>
  <c r="S32" i="7"/>
  <c r="A32" i="7" s="1"/>
  <c r="S30" i="7"/>
  <c r="A30" i="7" s="1"/>
  <c r="S28" i="7"/>
  <c r="X28" i="7" s="1"/>
  <c r="X38" i="7" s="1"/>
  <c r="S29" i="6"/>
  <c r="S21" i="6"/>
  <c r="S13" i="6"/>
  <c r="S27" i="6"/>
  <c r="S19" i="6"/>
  <c r="A14" i="14"/>
  <c r="A53" i="14"/>
  <c r="A31" i="14"/>
  <c r="A29" i="14"/>
  <c r="AF25" i="3"/>
  <c r="A25" i="3" s="1"/>
  <c r="D33" i="16"/>
  <c r="A21" i="14"/>
  <c r="A12" i="14"/>
  <c r="AF23" i="3"/>
  <c r="A23" i="3" s="1"/>
  <c r="A78" i="14"/>
  <c r="S7" i="6"/>
  <c r="V57" i="3"/>
  <c r="W57" i="3"/>
  <c r="AE57" i="3"/>
  <c r="AF57" i="3" s="1"/>
  <c r="A57" i="3" s="1"/>
  <c r="AE50" i="3"/>
  <c r="AF50" i="3" s="1"/>
  <c r="A50" i="3" s="1"/>
  <c r="W50" i="3"/>
  <c r="V50" i="3"/>
  <c r="H8" i="14"/>
  <c r="A8" i="14" s="1"/>
  <c r="AE7" i="3"/>
  <c r="AF7" i="3" s="1"/>
  <c r="A7" i="3" s="1"/>
  <c r="W7" i="3"/>
  <c r="V7" i="3"/>
  <c r="A39" i="14"/>
  <c r="AF53" i="3"/>
  <c r="A53" i="3" s="1"/>
  <c r="A74" i="14"/>
  <c r="W59" i="3"/>
  <c r="W66" i="3"/>
  <c r="A42" i="15"/>
  <c r="A59" i="14"/>
  <c r="AE66" i="3"/>
  <c r="AF66" i="3" s="1"/>
  <c r="A66" i="3" s="1"/>
  <c r="W70" i="3"/>
  <c r="D80" i="14"/>
  <c r="V70" i="3"/>
  <c r="AF37" i="3"/>
  <c r="A37" i="3" s="1"/>
  <c r="A25" i="14"/>
  <c r="A55" i="14"/>
  <c r="A63" i="14"/>
  <c r="D17" i="16"/>
  <c r="A70" i="14"/>
  <c r="P43" i="3"/>
  <c r="A52" i="14"/>
  <c r="H10" i="14"/>
  <c r="A10" i="14" s="1"/>
  <c r="V9" i="3"/>
  <c r="AE9" i="3"/>
  <c r="AF9" i="3" s="1"/>
  <c r="W9" i="3"/>
  <c r="W46" i="3"/>
  <c r="AE46" i="3"/>
  <c r="AF46" i="3" s="1"/>
  <c r="V46" i="3"/>
  <c r="R81" i="3"/>
  <c r="V41" i="3"/>
  <c r="AE41" i="3"/>
  <c r="AF41" i="3" s="1"/>
  <c r="W41" i="3"/>
  <c r="W35" i="3"/>
  <c r="V35" i="3"/>
  <c r="AE35" i="3"/>
  <c r="AF35" i="3" s="1"/>
  <c r="AE75" i="3"/>
  <c r="AF75" i="3" s="1"/>
  <c r="V75" i="3"/>
  <c r="W75" i="3"/>
  <c r="V77" i="3"/>
  <c r="W77" i="3"/>
  <c r="AE77" i="3"/>
  <c r="AF77" i="3" s="1"/>
  <c r="AE65" i="3"/>
  <c r="AF65" i="3" s="1"/>
  <c r="V65" i="3"/>
  <c r="W65" i="3"/>
  <c r="S11" i="6"/>
  <c r="B4" i="6"/>
  <c r="O17" i="9"/>
  <c r="C9" i="17" s="1"/>
  <c r="A15" i="3"/>
  <c r="V36" i="3"/>
  <c r="W36" i="3"/>
  <c r="AE36" i="3"/>
  <c r="AF36" i="3" s="1"/>
  <c r="W17" i="3"/>
  <c r="V17" i="3"/>
  <c r="D64" i="15"/>
  <c r="Q81" i="3"/>
  <c r="AE52" i="3"/>
  <c r="AF52" i="3" s="1"/>
  <c r="W52" i="3"/>
  <c r="V22" i="3"/>
  <c r="W22" i="3"/>
  <c r="V63" i="3"/>
  <c r="W63" i="3"/>
  <c r="AE63" i="3"/>
  <c r="AF63" i="3" s="1"/>
  <c r="D30" i="15"/>
  <c r="Q43" i="3"/>
  <c r="AE40" i="3"/>
  <c r="AF40" i="3" s="1"/>
  <c r="V40" i="3"/>
  <c r="W33" i="3"/>
  <c r="AE33" i="3"/>
  <c r="AF33" i="3" s="1"/>
  <c r="V33" i="3"/>
  <c r="V27" i="3"/>
  <c r="AE27" i="3"/>
  <c r="AF27" i="3" s="1"/>
  <c r="V15" i="3"/>
  <c r="H16" i="14"/>
  <c r="A16" i="14" s="1"/>
  <c r="W15" i="3"/>
  <c r="H9" i="14"/>
  <c r="A9" i="14" s="1"/>
  <c r="V8" i="3"/>
  <c r="W8" i="3"/>
  <c r="AE8" i="3"/>
  <c r="AF8" i="3" s="1"/>
  <c r="R43" i="3"/>
  <c r="V73" i="3"/>
  <c r="W73" i="3"/>
  <c r="AE73" i="3"/>
  <c r="AF73" i="3" s="1"/>
  <c r="W68" i="3"/>
  <c r="V68" i="3"/>
  <c r="AE68" i="3"/>
  <c r="AF68" i="3" s="1"/>
  <c r="W62" i="3"/>
  <c r="V62" i="3"/>
  <c r="AE62" i="3"/>
  <c r="AF62" i="3" s="1"/>
  <c r="AE20" i="3"/>
  <c r="AF20" i="3" s="1"/>
  <c r="V20" i="3"/>
  <c r="W20" i="3"/>
  <c r="H15" i="14"/>
  <c r="A15" i="14" s="1"/>
  <c r="AE14" i="3"/>
  <c r="AF14" i="3" s="1"/>
  <c r="V14" i="3"/>
  <c r="A35" i="14"/>
  <c r="D35" i="16"/>
  <c r="AE38" i="3"/>
  <c r="AF38" i="3" s="1"/>
  <c r="V38" i="3"/>
  <c r="W25" i="3"/>
  <c r="V25" i="3"/>
  <c r="AE78" i="3"/>
  <c r="AF78" i="3" s="1"/>
  <c r="W78" i="3"/>
  <c r="V78" i="3"/>
  <c r="V71" i="3"/>
  <c r="W71" i="3"/>
  <c r="AE71" i="3"/>
  <c r="AF71" i="3" s="1"/>
  <c r="V67" i="3"/>
  <c r="W67" i="3"/>
  <c r="AE60" i="3"/>
  <c r="AF60" i="3" s="1"/>
  <c r="V60" i="3"/>
  <c r="A11" i="7"/>
  <c r="D32" i="16"/>
  <c r="A32" i="14"/>
  <c r="V30" i="3"/>
  <c r="W30" i="3"/>
  <c r="AE30" i="3"/>
  <c r="AF30" i="3" s="1"/>
  <c r="V19" i="3"/>
  <c r="H20" i="14"/>
  <c r="A20" i="14" s="1"/>
  <c r="AE19" i="3"/>
  <c r="AF19" i="3" s="1"/>
  <c r="V12" i="3"/>
  <c r="H13" i="14"/>
  <c r="A13" i="14" s="1"/>
  <c r="AE12" i="3"/>
  <c r="AF12" i="3" s="1"/>
  <c r="W12" i="3"/>
  <c r="W72" i="3"/>
  <c r="V72" i="3"/>
  <c r="W39" i="3"/>
  <c r="V39" i="3"/>
  <c r="W18" i="3"/>
  <c r="H19" i="14"/>
  <c r="A19" i="14" s="1"/>
  <c r="V74" i="3"/>
  <c r="AE74" i="3"/>
  <c r="AF74" i="3" s="1"/>
  <c r="AE54" i="3"/>
  <c r="AF54" i="3" s="1"/>
  <c r="W54" i="3"/>
  <c r="AE49" i="3"/>
  <c r="AF49" i="3" s="1"/>
  <c r="V49" i="3"/>
  <c r="W16" i="3"/>
  <c r="H17" i="14"/>
  <c r="A17" i="14" s="1"/>
  <c r="H11" i="14"/>
  <c r="A11" i="14" s="1"/>
  <c r="W10" i="3"/>
  <c r="W48" i="3"/>
  <c r="V48" i="3"/>
  <c r="O32" i="6"/>
  <c r="C7" i="17" s="1"/>
  <c r="A17" i="7" l="1"/>
  <c r="X12" i="7"/>
  <c r="X20" i="7"/>
  <c r="X9" i="7"/>
  <c r="A15" i="7"/>
  <c r="A10" i="7"/>
  <c r="A13" i="7"/>
  <c r="X18" i="7"/>
  <c r="B6" i="9"/>
  <c r="B109" i="2" s="1"/>
  <c r="A16" i="7"/>
  <c r="A21" i="7"/>
  <c r="S38" i="7"/>
  <c r="F107" i="2" s="1"/>
  <c r="I107" i="16" s="1"/>
  <c r="S22" i="7"/>
  <c r="F106" i="2" s="1"/>
  <c r="A43" i="14"/>
  <c r="H80" i="14"/>
  <c r="A36" i="3"/>
  <c r="B6" i="6"/>
  <c r="B7" i="6" s="1"/>
  <c r="B81" i="2" s="1"/>
  <c r="A41" i="3"/>
  <c r="A49" i="3"/>
  <c r="A19" i="3"/>
  <c r="A38" i="3"/>
  <c r="A20" i="3"/>
  <c r="A73" i="3"/>
  <c r="A54" i="3"/>
  <c r="A62" i="3"/>
  <c r="A75" i="3"/>
  <c r="A74" i="3"/>
  <c r="A30" i="3"/>
  <c r="A27" i="3"/>
  <c r="A35" i="3"/>
  <c r="A71" i="3"/>
  <c r="A60" i="3"/>
  <c r="A78" i="3"/>
  <c r="A14" i="3"/>
  <c r="A8" i="3"/>
  <c r="B7" i="3"/>
  <c r="B8" i="3" s="1"/>
  <c r="A63" i="3"/>
  <c r="A52" i="3"/>
  <c r="A65" i="3"/>
  <c r="V81" i="3"/>
  <c r="A9" i="3"/>
  <c r="A12" i="3"/>
  <c r="A68" i="3"/>
  <c r="W43" i="3"/>
  <c r="A77" i="3"/>
  <c r="A46" i="3"/>
  <c r="B45" i="3"/>
  <c r="A40" i="3"/>
  <c r="V43" i="3"/>
  <c r="A33" i="3"/>
  <c r="W81" i="3"/>
  <c r="X22" i="7" l="1"/>
  <c r="X40" i="7" s="1"/>
  <c r="C8" i="17" s="1"/>
  <c r="B7" i="9"/>
  <c r="B8" i="9" s="1"/>
  <c r="B111" i="2" s="1"/>
  <c r="S40" i="7"/>
  <c r="C6" i="12"/>
  <c r="B9" i="3"/>
  <c r="B10" i="2" s="1"/>
  <c r="A44" i="3"/>
  <c r="B8" i="6"/>
  <c r="B82" i="2" s="1"/>
  <c r="F81" i="2"/>
  <c r="I81" i="16" s="1"/>
  <c r="B81" i="16"/>
  <c r="C81" i="2"/>
  <c r="B7" i="15"/>
  <c r="B8" i="14"/>
  <c r="B8" i="2"/>
  <c r="F109" i="2"/>
  <c r="B109" i="16"/>
  <c r="C109" i="2"/>
  <c r="C6" i="17"/>
  <c r="B46" i="3"/>
  <c r="B9" i="2"/>
  <c r="B9" i="14"/>
  <c r="B8" i="15"/>
  <c r="F105" i="2"/>
  <c r="K105" i="16" s="1"/>
  <c r="I106" i="16"/>
  <c r="I105" i="16" s="1"/>
  <c r="B80" i="2"/>
  <c r="B43" i="15"/>
  <c r="B44" i="2"/>
  <c r="B44" i="14"/>
  <c r="C10" i="17" l="1"/>
  <c r="B9" i="9"/>
  <c r="B112" i="2" s="1"/>
  <c r="F112" i="2" s="1"/>
  <c r="I112" i="16" s="1"/>
  <c r="B110" i="2"/>
  <c r="C110" i="2" s="1"/>
  <c r="B10" i="14"/>
  <c r="B9" i="15"/>
  <c r="B10" i="3"/>
  <c r="B9" i="6"/>
  <c r="B83" i="2" s="1"/>
  <c r="C83" i="2" s="1"/>
  <c r="A109" i="2"/>
  <c r="C109" i="16"/>
  <c r="F44" i="2"/>
  <c r="B44" i="16"/>
  <c r="C44" i="2"/>
  <c r="F10" i="2"/>
  <c r="I10" i="16" s="1"/>
  <c r="F10" i="16" s="1"/>
  <c r="G10" i="16" s="1"/>
  <c r="C10" i="2"/>
  <c r="B10" i="16"/>
  <c r="F80" i="2"/>
  <c r="B80" i="16"/>
  <c r="C80" i="2"/>
  <c r="C80" i="16" s="1"/>
  <c r="I109" i="16"/>
  <c r="B8" i="16"/>
  <c r="C8" i="2"/>
  <c r="F8" i="2"/>
  <c r="B82" i="16"/>
  <c r="C82" i="2"/>
  <c r="F82" i="2"/>
  <c r="I82" i="16" s="1"/>
  <c r="C81" i="16"/>
  <c r="A81" i="16" s="1"/>
  <c r="A81" i="2"/>
  <c r="B9" i="16"/>
  <c r="F9" i="2"/>
  <c r="I9" i="16" s="1"/>
  <c r="F9" i="16" s="1"/>
  <c r="G9" i="16" s="1"/>
  <c r="C9" i="2"/>
  <c r="B45" i="2"/>
  <c r="B45" i="14"/>
  <c r="B44" i="15"/>
  <c r="B47" i="3"/>
  <c r="B111" i="16"/>
  <c r="F111" i="2"/>
  <c r="I111" i="16" s="1"/>
  <c r="C111" i="2"/>
  <c r="B10" i="9" l="1"/>
  <c r="B113" i="2" s="1"/>
  <c r="B112" i="16"/>
  <c r="F110" i="2"/>
  <c r="I110" i="16" s="1"/>
  <c r="B10" i="15"/>
  <c r="C112" i="2"/>
  <c r="C112" i="16" s="1"/>
  <c r="A112" i="16" s="1"/>
  <c r="B110" i="16"/>
  <c r="B11" i="3"/>
  <c r="B11" i="14"/>
  <c r="B11" i="2"/>
  <c r="B11" i="16" s="1"/>
  <c r="F83" i="2"/>
  <c r="I83" i="16" s="1"/>
  <c r="B83" i="16"/>
  <c r="B10" i="6"/>
  <c r="B84" i="2" s="1"/>
  <c r="A8" i="2"/>
  <c r="C8" i="16"/>
  <c r="I80" i="16"/>
  <c r="C44" i="16"/>
  <c r="A44" i="2"/>
  <c r="C110" i="16"/>
  <c r="I8" i="16"/>
  <c r="A82" i="2"/>
  <c r="C82" i="16"/>
  <c r="A82" i="16" s="1"/>
  <c r="C9" i="16"/>
  <c r="A9" i="16" s="1"/>
  <c r="A9" i="2"/>
  <c r="F45" i="2"/>
  <c r="I45" i="16" s="1"/>
  <c r="F45" i="16" s="1"/>
  <c r="G45" i="16" s="1"/>
  <c r="C45" i="2"/>
  <c r="B45" i="16"/>
  <c r="B46" i="2"/>
  <c r="B45" i="15"/>
  <c r="B46" i="14"/>
  <c r="C83" i="16"/>
  <c r="I44" i="16"/>
  <c r="B48" i="3"/>
  <c r="A10" i="2"/>
  <c r="C10" i="16"/>
  <c r="A10" i="16" s="1"/>
  <c r="A111" i="2"/>
  <c r="C111" i="16"/>
  <c r="A111" i="16" s="1"/>
  <c r="B11" i="9" l="1"/>
  <c r="B114" i="2" s="1"/>
  <c r="A110" i="2"/>
  <c r="A110" i="16"/>
  <c r="A112" i="2"/>
  <c r="A8" i="16"/>
  <c r="A83" i="16"/>
  <c r="A83" i="2"/>
  <c r="B11" i="6"/>
  <c r="B12" i="6" s="1"/>
  <c r="B86" i="2" s="1"/>
  <c r="F11" i="2"/>
  <c r="I11" i="16" s="1"/>
  <c r="F11" i="16" s="1"/>
  <c r="G11" i="16" s="1"/>
  <c r="C11" i="2"/>
  <c r="B12" i="14"/>
  <c r="B11" i="15"/>
  <c r="B12" i="2"/>
  <c r="B12" i="3"/>
  <c r="A44" i="16"/>
  <c r="B46" i="16"/>
  <c r="C46" i="2"/>
  <c r="F46" i="2"/>
  <c r="B47" i="14"/>
  <c r="B47" i="2"/>
  <c r="B46" i="15"/>
  <c r="B49" i="3"/>
  <c r="B84" i="16"/>
  <c r="F84" i="2"/>
  <c r="C84" i="2"/>
  <c r="B12" i="9"/>
  <c r="B115" i="2" s="1"/>
  <c r="F8" i="16"/>
  <c r="G8" i="16" s="1"/>
  <c r="C45" i="16"/>
  <c r="A45" i="16" s="1"/>
  <c r="A45" i="2"/>
  <c r="F44" i="16"/>
  <c r="G44" i="16" s="1"/>
  <c r="F113" i="2"/>
  <c r="B113" i="16"/>
  <c r="C113" i="2"/>
  <c r="B13" i="6" l="1"/>
  <c r="B87" i="2" s="1"/>
  <c r="F87" i="2" s="1"/>
  <c r="I87" i="16" s="1"/>
  <c r="B85" i="2"/>
  <c r="F85" i="2" s="1"/>
  <c r="I85" i="16" s="1"/>
  <c r="F12" i="2"/>
  <c r="I12" i="16" s="1"/>
  <c r="F12" i="16" s="1"/>
  <c r="G12" i="16" s="1"/>
  <c r="C12" i="2"/>
  <c r="B12" i="16"/>
  <c r="B13" i="2"/>
  <c r="B12" i="15"/>
  <c r="B13" i="14"/>
  <c r="B13" i="3"/>
  <c r="A11" i="2"/>
  <c r="C11" i="16"/>
  <c r="A11" i="16" s="1"/>
  <c r="B13" i="9"/>
  <c r="B116" i="2" s="1"/>
  <c r="C116" i="2" s="1"/>
  <c r="B50" i="3"/>
  <c r="B51" i="3" s="1"/>
  <c r="A113" i="2"/>
  <c r="C113" i="16"/>
  <c r="B115" i="16"/>
  <c r="F115" i="2"/>
  <c r="I115" i="16" s="1"/>
  <c r="C115" i="2"/>
  <c r="A84" i="2"/>
  <c r="C84" i="16"/>
  <c r="I46" i="16"/>
  <c r="I113" i="16"/>
  <c r="F114" i="2"/>
  <c r="I114" i="16" s="1"/>
  <c r="B114" i="16"/>
  <c r="C114" i="2"/>
  <c r="I84" i="16"/>
  <c r="A46" i="2"/>
  <c r="C46" i="16"/>
  <c r="B86" i="16"/>
  <c r="C86" i="2"/>
  <c r="F86" i="2"/>
  <c r="I86" i="16" s="1"/>
  <c r="B47" i="15"/>
  <c r="B48" i="2"/>
  <c r="B48" i="14"/>
  <c r="C47" i="2"/>
  <c r="B47" i="16"/>
  <c r="F47" i="2"/>
  <c r="I47" i="16" s="1"/>
  <c r="F47" i="16" s="1"/>
  <c r="G47" i="16" s="1"/>
  <c r="B85" i="16" l="1"/>
  <c r="A84" i="16"/>
  <c r="B14" i="6"/>
  <c r="B88" i="2" s="1"/>
  <c r="B87" i="16"/>
  <c r="C87" i="2"/>
  <c r="C87" i="16" s="1"/>
  <c r="A87" i="16" s="1"/>
  <c r="B14" i="9"/>
  <c r="B117" i="2" s="1"/>
  <c r="C117" i="2" s="1"/>
  <c r="C85" i="2"/>
  <c r="A85" i="2" s="1"/>
  <c r="B116" i="16"/>
  <c r="B14" i="14"/>
  <c r="B13" i="15"/>
  <c r="B14" i="3"/>
  <c r="B15" i="3" s="1"/>
  <c r="B14" i="2"/>
  <c r="F13" i="2"/>
  <c r="I13" i="16" s="1"/>
  <c r="F13" i="16" s="1"/>
  <c r="G13" i="16" s="1"/>
  <c r="C13" i="2"/>
  <c r="B13" i="16"/>
  <c r="C12" i="16"/>
  <c r="A12" i="16" s="1"/>
  <c r="A12" i="2"/>
  <c r="B49" i="2"/>
  <c r="F49" i="2" s="1"/>
  <c r="I49" i="16" s="1"/>
  <c r="F49" i="16" s="1"/>
  <c r="G49" i="16" s="1"/>
  <c r="B48" i="15"/>
  <c r="B49" i="14"/>
  <c r="A113" i="16"/>
  <c r="F116" i="2"/>
  <c r="I116" i="16" s="1"/>
  <c r="B52" i="3"/>
  <c r="B51" i="14" s="1"/>
  <c r="B49" i="15"/>
  <c r="B50" i="14"/>
  <c r="B50" i="2"/>
  <c r="B50" i="16" s="1"/>
  <c r="A46" i="16"/>
  <c r="F46" i="16"/>
  <c r="G46" i="16" s="1"/>
  <c r="C86" i="16"/>
  <c r="A86" i="16" s="1"/>
  <c r="A86" i="2"/>
  <c r="C114" i="16"/>
  <c r="A114" i="16" s="1"/>
  <c r="A114" i="2"/>
  <c r="A115" i="2"/>
  <c r="C115" i="16"/>
  <c r="A115" i="16" s="1"/>
  <c r="A47" i="2"/>
  <c r="C47" i="16"/>
  <c r="A47" i="16" s="1"/>
  <c r="C116" i="16"/>
  <c r="F48" i="2"/>
  <c r="C48" i="2"/>
  <c r="B48" i="16"/>
  <c r="A87" i="2" l="1"/>
  <c r="B15" i="6"/>
  <c r="B16" i="6" s="1"/>
  <c r="F117" i="2"/>
  <c r="I117" i="16" s="1"/>
  <c r="B117" i="16"/>
  <c r="B15" i="9"/>
  <c r="B118" i="2" s="1"/>
  <c r="C118" i="2" s="1"/>
  <c r="C85" i="16"/>
  <c r="A85" i="16" s="1"/>
  <c r="B49" i="16"/>
  <c r="B16" i="14"/>
  <c r="B15" i="15"/>
  <c r="B16" i="2"/>
  <c r="F16" i="2" s="1"/>
  <c r="I16" i="16" s="1"/>
  <c r="F16" i="16" s="1"/>
  <c r="G16" i="16" s="1"/>
  <c r="F50" i="2"/>
  <c r="I50" i="16" s="1"/>
  <c r="F50" i="16" s="1"/>
  <c r="G50" i="16" s="1"/>
  <c r="A13" i="2"/>
  <c r="C13" i="16"/>
  <c r="A13" i="16" s="1"/>
  <c r="C14" i="2"/>
  <c r="F14" i="2"/>
  <c r="I14" i="16" s="1"/>
  <c r="F14" i="16" s="1"/>
  <c r="G14" i="16" s="1"/>
  <c r="B14" i="16"/>
  <c r="C49" i="2"/>
  <c r="A49" i="2" s="1"/>
  <c r="B14" i="15"/>
  <c r="B15" i="2"/>
  <c r="B15" i="14"/>
  <c r="B16" i="3"/>
  <c r="B53" i="3"/>
  <c r="B51" i="15" s="1"/>
  <c r="C50" i="2"/>
  <c r="C50" i="16" s="1"/>
  <c r="B51" i="2"/>
  <c r="F51" i="2" s="1"/>
  <c r="I51" i="16" s="1"/>
  <c r="F51" i="16" s="1"/>
  <c r="G51" i="16" s="1"/>
  <c r="B50" i="15"/>
  <c r="A116" i="16"/>
  <c r="A116" i="2"/>
  <c r="C117" i="16"/>
  <c r="A48" i="2"/>
  <c r="C48" i="16"/>
  <c r="I48" i="16"/>
  <c r="B88" i="16"/>
  <c r="C88" i="2"/>
  <c r="F88" i="2"/>
  <c r="B89" i="2" l="1"/>
  <c r="B89" i="16" s="1"/>
  <c r="C16" i="2"/>
  <c r="A16" i="2" s="1"/>
  <c r="B17" i="2"/>
  <c r="F17" i="2" s="1"/>
  <c r="I17" i="16" s="1"/>
  <c r="F17" i="16" s="1"/>
  <c r="G17" i="16" s="1"/>
  <c r="B17" i="3"/>
  <c r="B18" i="3" s="1"/>
  <c r="B19" i="3" s="1"/>
  <c r="B19" i="15" s="1"/>
  <c r="F118" i="2"/>
  <c r="I118" i="16" s="1"/>
  <c r="I108" i="16" s="1"/>
  <c r="B118" i="16"/>
  <c r="A117" i="16"/>
  <c r="A117" i="2"/>
  <c r="B16" i="16"/>
  <c r="B54" i="3"/>
  <c r="B53" i="14" s="1"/>
  <c r="C49" i="16"/>
  <c r="A49" i="16" s="1"/>
  <c r="B16" i="15"/>
  <c r="B51" i="16"/>
  <c r="A50" i="16"/>
  <c r="C51" i="2"/>
  <c r="C51" i="16" s="1"/>
  <c r="A51" i="16" s="1"/>
  <c r="B17" i="14"/>
  <c r="B52" i="14"/>
  <c r="A14" i="2"/>
  <c r="C14" i="16"/>
  <c r="A14" i="16" s="1"/>
  <c r="F15" i="2"/>
  <c r="I15" i="16" s="1"/>
  <c r="F15" i="16" s="1"/>
  <c r="G15" i="16" s="1"/>
  <c r="C15" i="2"/>
  <c r="B15" i="16"/>
  <c r="B52" i="2"/>
  <c r="C52" i="2" s="1"/>
  <c r="A50" i="2"/>
  <c r="A48" i="16"/>
  <c r="C118" i="16"/>
  <c r="B90" i="2"/>
  <c r="B17" i="6"/>
  <c r="A88" i="2"/>
  <c r="C88" i="16"/>
  <c r="F48" i="16"/>
  <c r="G48" i="16" s="1"/>
  <c r="I88" i="16"/>
  <c r="F89" i="2" l="1"/>
  <c r="I89" i="16" s="1"/>
  <c r="C89" i="2"/>
  <c r="C16" i="16"/>
  <c r="A16" i="16" s="1"/>
  <c r="C17" i="2"/>
  <c r="C17" i="16" s="1"/>
  <c r="A17" i="16" s="1"/>
  <c r="B17" i="16"/>
  <c r="B53" i="2"/>
  <c r="C53" i="2" s="1"/>
  <c r="B52" i="15"/>
  <c r="B55" i="3"/>
  <c r="B56" i="3" s="1"/>
  <c r="B54" i="15" s="1"/>
  <c r="B18" i="2"/>
  <c r="B18" i="14"/>
  <c r="B17" i="15"/>
  <c r="A118" i="2"/>
  <c r="F108" i="2"/>
  <c r="K108" i="16" s="1"/>
  <c r="A118" i="16"/>
  <c r="B52" i="16"/>
  <c r="F52" i="2"/>
  <c r="I52" i="16" s="1"/>
  <c r="F52" i="16" s="1"/>
  <c r="G52" i="16" s="1"/>
  <c r="B19" i="2"/>
  <c r="F19" i="2" s="1"/>
  <c r="I19" i="16" s="1"/>
  <c r="F19" i="16" s="1"/>
  <c r="G19" i="16" s="1"/>
  <c r="B19" i="14"/>
  <c r="B20" i="14"/>
  <c r="A51" i="2"/>
  <c r="B20" i="3"/>
  <c r="B21" i="2" s="1"/>
  <c r="B21" i="16" s="1"/>
  <c r="B20" i="2"/>
  <c r="B18" i="15"/>
  <c r="C15" i="16"/>
  <c r="A15" i="16" s="1"/>
  <c r="A15" i="2"/>
  <c r="C52" i="16"/>
  <c r="A88" i="16"/>
  <c r="B91" i="2"/>
  <c r="B18" i="6"/>
  <c r="F90" i="2"/>
  <c r="C90" i="2"/>
  <c r="B90" i="16"/>
  <c r="B53" i="15" l="1"/>
  <c r="B54" i="14"/>
  <c r="A17" i="2"/>
  <c r="A89" i="2"/>
  <c r="C89" i="16"/>
  <c r="A89" i="16" s="1"/>
  <c r="B55" i="2"/>
  <c r="C55" i="2" s="1"/>
  <c r="B55" i="14"/>
  <c r="F53" i="2"/>
  <c r="I53" i="16" s="1"/>
  <c r="F53" i="16" s="1"/>
  <c r="G53" i="16" s="1"/>
  <c r="B57" i="3"/>
  <c r="B55" i="15" s="1"/>
  <c r="B54" i="2"/>
  <c r="F54" i="2" s="1"/>
  <c r="I54" i="16" s="1"/>
  <c r="B53" i="16"/>
  <c r="B18" i="16"/>
  <c r="C18" i="2"/>
  <c r="F18" i="2"/>
  <c r="I18" i="16" s="1"/>
  <c r="F18" i="16" s="1"/>
  <c r="G18" i="16" s="1"/>
  <c r="A52" i="2"/>
  <c r="C19" i="2"/>
  <c r="C19" i="16" s="1"/>
  <c r="A19" i="16" s="1"/>
  <c r="F21" i="2"/>
  <c r="I21" i="16" s="1"/>
  <c r="F21" i="16" s="1"/>
  <c r="G21" i="16" s="1"/>
  <c r="B19" i="16"/>
  <c r="C21" i="2"/>
  <c r="A52" i="16"/>
  <c r="B20" i="15"/>
  <c r="B21" i="14"/>
  <c r="B21" i="3"/>
  <c r="B22" i="14" s="1"/>
  <c r="B20" i="16"/>
  <c r="C20" i="2"/>
  <c r="F20" i="2"/>
  <c r="I20" i="16" s="1"/>
  <c r="F20" i="16" s="1"/>
  <c r="G20" i="16" s="1"/>
  <c r="A90" i="2"/>
  <c r="C90" i="16"/>
  <c r="I90" i="16"/>
  <c r="C53" i="16"/>
  <c r="B92" i="2"/>
  <c r="B19" i="6"/>
  <c r="B91" i="16"/>
  <c r="F91" i="2"/>
  <c r="I91" i="16" s="1"/>
  <c r="C91" i="2"/>
  <c r="F55" i="2" l="1"/>
  <c r="I55" i="16" s="1"/>
  <c r="F55" i="16" s="1"/>
  <c r="G55" i="16" s="1"/>
  <c r="B55" i="16"/>
  <c r="B56" i="14"/>
  <c r="B58" i="3"/>
  <c r="B57" i="14" s="1"/>
  <c r="C54" i="2"/>
  <c r="C54" i="16" s="1"/>
  <c r="A54" i="16" s="1"/>
  <c r="B54" i="16"/>
  <c r="A53" i="16"/>
  <c r="A53" i="2"/>
  <c r="B56" i="2"/>
  <c r="B56" i="16" s="1"/>
  <c r="C18" i="16"/>
  <c r="A18" i="16" s="1"/>
  <c r="A18" i="2"/>
  <c r="A21" i="2"/>
  <c r="A19" i="2"/>
  <c r="C21" i="16"/>
  <c r="A21" i="16" s="1"/>
  <c r="B21" i="15"/>
  <c r="B22" i="2"/>
  <c r="B22" i="3"/>
  <c r="A20" i="2"/>
  <c r="C20" i="16"/>
  <c r="A20" i="16" s="1"/>
  <c r="A90" i="16"/>
  <c r="F54" i="16"/>
  <c r="G54" i="16" s="1"/>
  <c r="F92" i="2"/>
  <c r="I92" i="16" s="1"/>
  <c r="B92" i="16"/>
  <c r="C92" i="2"/>
  <c r="C55" i="16"/>
  <c r="B93" i="2"/>
  <c r="B20" i="6"/>
  <c r="A91" i="2"/>
  <c r="C91" i="16"/>
  <c r="A91" i="16" s="1"/>
  <c r="A55" i="16" l="1"/>
  <c r="A55" i="2"/>
  <c r="F56" i="2"/>
  <c r="I56" i="16" s="1"/>
  <c r="F56" i="16" s="1"/>
  <c r="G56" i="16" s="1"/>
  <c r="B59" i="3"/>
  <c r="B57" i="15" s="1"/>
  <c r="B56" i="15"/>
  <c r="B57" i="2"/>
  <c r="C57" i="2" s="1"/>
  <c r="C56" i="2"/>
  <c r="A54" i="2"/>
  <c r="B23" i="2"/>
  <c r="B22" i="15"/>
  <c r="B23" i="14"/>
  <c r="B23" i="3"/>
  <c r="F22" i="2"/>
  <c r="I22" i="16" s="1"/>
  <c r="F22" i="16" s="1"/>
  <c r="G22" i="16" s="1"/>
  <c r="C22" i="2"/>
  <c r="B22" i="16"/>
  <c r="C92" i="16"/>
  <c r="A92" i="16" s="1"/>
  <c r="A92" i="2"/>
  <c r="B94" i="2"/>
  <c r="B21" i="6"/>
  <c r="C93" i="2"/>
  <c r="F93" i="2"/>
  <c r="I93" i="16" s="1"/>
  <c r="B93" i="16"/>
  <c r="B57" i="16" l="1"/>
  <c r="F57" i="2"/>
  <c r="I57" i="16" s="1"/>
  <c r="F57" i="16" s="1"/>
  <c r="G57" i="16" s="1"/>
  <c r="B58" i="14"/>
  <c r="A56" i="2"/>
  <c r="C56" i="16"/>
  <c r="A56" i="16" s="1"/>
  <c r="B60" i="3"/>
  <c r="B59" i="14" s="1"/>
  <c r="B58" i="2"/>
  <c r="B58" i="16" s="1"/>
  <c r="A22" i="2"/>
  <c r="C22" i="16"/>
  <c r="A22" i="16" s="1"/>
  <c r="B23" i="15"/>
  <c r="B24" i="2"/>
  <c r="B24" i="3"/>
  <c r="B24" i="14"/>
  <c r="C23" i="2"/>
  <c r="F23" i="2"/>
  <c r="I23" i="16" s="1"/>
  <c r="F23" i="16" s="1"/>
  <c r="G23" i="16" s="1"/>
  <c r="B23" i="16"/>
  <c r="C94" i="2"/>
  <c r="F94" i="2"/>
  <c r="I94" i="16" s="1"/>
  <c r="B94" i="16"/>
  <c r="C57" i="16"/>
  <c r="B95" i="2"/>
  <c r="B22" i="6"/>
  <c r="A93" i="2"/>
  <c r="C93" i="16"/>
  <c r="A93" i="16" s="1"/>
  <c r="A57" i="16" l="1"/>
  <c r="A57" i="2"/>
  <c r="F58" i="2"/>
  <c r="I58" i="16" s="1"/>
  <c r="F58" i="16" s="1"/>
  <c r="G58" i="16" s="1"/>
  <c r="B61" i="3"/>
  <c r="B60" i="14" s="1"/>
  <c r="B59" i="2"/>
  <c r="B59" i="16" s="1"/>
  <c r="B58" i="15"/>
  <c r="C58" i="2"/>
  <c r="C58" i="16" s="1"/>
  <c r="C23" i="16"/>
  <c r="A23" i="16" s="1"/>
  <c r="A23" i="2"/>
  <c r="C24" i="2"/>
  <c r="F24" i="2"/>
  <c r="I24" i="16" s="1"/>
  <c r="F24" i="16" s="1"/>
  <c r="G24" i="16" s="1"/>
  <c r="B24" i="16"/>
  <c r="B24" i="15"/>
  <c r="B25" i="14"/>
  <c r="B25" i="2"/>
  <c r="B25" i="3"/>
  <c r="F95" i="2"/>
  <c r="I95" i="16" s="1"/>
  <c r="C95" i="2"/>
  <c r="B95" i="16"/>
  <c r="B96" i="2"/>
  <c r="B23" i="6"/>
  <c r="A94" i="2"/>
  <c r="C94" i="16"/>
  <c r="A94" i="16" s="1"/>
  <c r="C59" i="2" l="1"/>
  <c r="C59" i="16" s="1"/>
  <c r="A58" i="16"/>
  <c r="B62" i="3"/>
  <c r="B61" i="14" s="1"/>
  <c r="A58" i="2"/>
  <c r="B59" i="15"/>
  <c r="B60" i="2"/>
  <c r="B60" i="16" s="1"/>
  <c r="F59" i="2"/>
  <c r="I59" i="16" s="1"/>
  <c r="F59" i="16" s="1"/>
  <c r="G59" i="16" s="1"/>
  <c r="C25" i="2"/>
  <c r="B25" i="16"/>
  <c r="F25" i="2"/>
  <c r="I25" i="16" s="1"/>
  <c r="F25" i="16" s="1"/>
  <c r="G25" i="16" s="1"/>
  <c r="C24" i="16"/>
  <c r="A24" i="16" s="1"/>
  <c r="A24" i="2"/>
  <c r="B26" i="2"/>
  <c r="B26" i="3"/>
  <c r="B25" i="15"/>
  <c r="B26" i="14"/>
  <c r="C95" i="16"/>
  <c r="A95" i="16" s="1"/>
  <c r="A95" i="2"/>
  <c r="B97" i="2"/>
  <c r="B24" i="6"/>
  <c r="C60" i="2"/>
  <c r="F60" i="2"/>
  <c r="I60" i="16" s="1"/>
  <c r="F60" i="16" s="1"/>
  <c r="G60" i="16" s="1"/>
  <c r="F96" i="2"/>
  <c r="I96" i="16" s="1"/>
  <c r="C96" i="2"/>
  <c r="B96" i="16"/>
  <c r="B60" i="15" l="1"/>
  <c r="B61" i="2"/>
  <c r="B61" i="16" s="1"/>
  <c r="B63" i="3"/>
  <c r="B64" i="3" s="1"/>
  <c r="A59" i="2"/>
  <c r="A59" i="16"/>
  <c r="B27" i="2"/>
  <c r="B27" i="14"/>
  <c r="B26" i="15"/>
  <c r="B27" i="3"/>
  <c r="F26" i="2"/>
  <c r="I26" i="16" s="1"/>
  <c r="F26" i="16" s="1"/>
  <c r="G26" i="16" s="1"/>
  <c r="C26" i="2"/>
  <c r="B26" i="16"/>
  <c r="C25" i="16"/>
  <c r="A25" i="16" s="1"/>
  <c r="A25" i="2"/>
  <c r="C61" i="2"/>
  <c r="F61" i="2"/>
  <c r="I61" i="16" s="1"/>
  <c r="F61" i="16" s="1"/>
  <c r="G61" i="16" s="1"/>
  <c r="A96" i="2"/>
  <c r="C96" i="16"/>
  <c r="A96" i="16" s="1"/>
  <c r="A60" i="2"/>
  <c r="C60" i="16"/>
  <c r="A60" i="16" s="1"/>
  <c r="B62" i="2"/>
  <c r="B61" i="15"/>
  <c r="B62" i="14"/>
  <c r="B98" i="2"/>
  <c r="B25" i="6"/>
  <c r="F97" i="2"/>
  <c r="I97" i="16" s="1"/>
  <c r="B97" i="16"/>
  <c r="C97" i="2"/>
  <c r="B28" i="14" l="1"/>
  <c r="B27" i="15"/>
  <c r="B28" i="3"/>
  <c r="B28" i="2"/>
  <c r="A26" i="2"/>
  <c r="C26" i="16"/>
  <c r="A26" i="16" s="1"/>
  <c r="F27" i="2"/>
  <c r="I27" i="16" s="1"/>
  <c r="F27" i="16" s="1"/>
  <c r="G27" i="16" s="1"/>
  <c r="B27" i="16"/>
  <c r="C27" i="2"/>
  <c r="C62" i="2"/>
  <c r="B62" i="16"/>
  <c r="F62" i="2"/>
  <c r="I62" i="16" s="1"/>
  <c r="F62" i="16" s="1"/>
  <c r="G62" i="16" s="1"/>
  <c r="A61" i="2"/>
  <c r="C61" i="16"/>
  <c r="A61" i="16" s="1"/>
  <c r="B99" i="2"/>
  <c r="B26" i="6"/>
  <c r="F98" i="2"/>
  <c r="I98" i="16" s="1"/>
  <c r="B98" i="16"/>
  <c r="C98" i="2"/>
  <c r="C97" i="16"/>
  <c r="A97" i="16" s="1"/>
  <c r="A97" i="2"/>
  <c r="B63" i="14"/>
  <c r="B63" i="2"/>
  <c r="B62" i="15"/>
  <c r="B65" i="3"/>
  <c r="B29" i="3" l="1"/>
  <c r="B29" i="15" s="1"/>
  <c r="F28" i="2"/>
  <c r="I28" i="16" s="1"/>
  <c r="F28" i="16" s="1"/>
  <c r="G28" i="16" s="1"/>
  <c r="C28" i="2"/>
  <c r="B28" i="16"/>
  <c r="B29" i="14"/>
  <c r="B28" i="15"/>
  <c r="B29" i="2"/>
  <c r="A27" i="2"/>
  <c r="C27" i="16"/>
  <c r="A27" i="16" s="1"/>
  <c r="A98" i="2"/>
  <c r="C98" i="16"/>
  <c r="A98" i="16" s="1"/>
  <c r="B100" i="2"/>
  <c r="B27" i="6"/>
  <c r="F99" i="2"/>
  <c r="I99" i="16" s="1"/>
  <c r="B99" i="16"/>
  <c r="C99" i="2"/>
  <c r="B63" i="16"/>
  <c r="F63" i="2"/>
  <c r="I63" i="16" s="1"/>
  <c r="F63" i="16" s="1"/>
  <c r="G63" i="16" s="1"/>
  <c r="C63" i="2"/>
  <c r="B63" i="15"/>
  <c r="B64" i="14"/>
  <c r="B64" i="2"/>
  <c r="B66" i="3"/>
  <c r="A62" i="2"/>
  <c r="C62" i="16"/>
  <c r="A62" i="16" s="1"/>
  <c r="B30" i="2" l="1"/>
  <c r="B30" i="14"/>
  <c r="B30" i="3"/>
  <c r="C28" i="16"/>
  <c r="A28" i="16" s="1"/>
  <c r="A28" i="2"/>
  <c r="C29" i="2"/>
  <c r="B29" i="16"/>
  <c r="F29" i="2"/>
  <c r="I29" i="16" s="1"/>
  <c r="F29" i="16" s="1"/>
  <c r="G29" i="16" s="1"/>
  <c r="A99" i="2"/>
  <c r="C99" i="16"/>
  <c r="A99" i="16" s="1"/>
  <c r="C63" i="16"/>
  <c r="A63" i="16" s="1"/>
  <c r="A63" i="2"/>
  <c r="B101" i="2"/>
  <c r="B28" i="6"/>
  <c r="F100" i="2"/>
  <c r="I100" i="16" s="1"/>
  <c r="B100" i="16"/>
  <c r="C100" i="2"/>
  <c r="B65" i="2"/>
  <c r="B65" i="14"/>
  <c r="B64" i="15"/>
  <c r="B67" i="3"/>
  <c r="F64" i="2"/>
  <c r="I64" i="16" s="1"/>
  <c r="F64" i="16" s="1"/>
  <c r="G64" i="16" s="1"/>
  <c r="C64" i="2"/>
  <c r="B64" i="16"/>
  <c r="F30" i="2" l="1"/>
  <c r="I30" i="16" s="1"/>
  <c r="F30" i="16" s="1"/>
  <c r="G30" i="16" s="1"/>
  <c r="C30" i="2"/>
  <c r="B30" i="16"/>
  <c r="B31" i="14"/>
  <c r="B31" i="2"/>
  <c r="B31" i="3"/>
  <c r="B30" i="15"/>
  <c r="C29" i="16"/>
  <c r="A29" i="16" s="1"/>
  <c r="A29" i="2"/>
  <c r="F101" i="2"/>
  <c r="I101" i="16" s="1"/>
  <c r="C101" i="2"/>
  <c r="B101" i="16"/>
  <c r="C65" i="2"/>
  <c r="B65" i="16"/>
  <c r="F65" i="2"/>
  <c r="I65" i="16" s="1"/>
  <c r="F65" i="16" s="1"/>
  <c r="G65" i="16" s="1"/>
  <c r="A100" i="2"/>
  <c r="C100" i="16"/>
  <c r="A100" i="16" s="1"/>
  <c r="A64" i="2"/>
  <c r="C64" i="16"/>
  <c r="A64" i="16" s="1"/>
  <c r="B65" i="15"/>
  <c r="B66" i="2"/>
  <c r="B66" i="14"/>
  <c r="B68" i="3"/>
  <c r="B102" i="2"/>
  <c r="B29" i="6"/>
  <c r="C30" i="16" l="1"/>
  <c r="A30" i="16" s="1"/>
  <c r="A30" i="2"/>
  <c r="B32" i="2"/>
  <c r="B31" i="15"/>
  <c r="B32" i="3"/>
  <c r="B32" i="14"/>
  <c r="C31" i="2"/>
  <c r="B31" i="16"/>
  <c r="F31" i="2"/>
  <c r="I31" i="16" s="1"/>
  <c r="F31" i="16" s="1"/>
  <c r="G31" i="16" s="1"/>
  <c r="B66" i="15"/>
  <c r="B67" i="2"/>
  <c r="B67" i="14"/>
  <c r="B69" i="3"/>
  <c r="B103" i="2"/>
  <c r="B30" i="6"/>
  <c r="B104" i="2" s="1"/>
  <c r="F102" i="2"/>
  <c r="I102" i="16" s="1"/>
  <c r="C102" i="2"/>
  <c r="B102" i="16"/>
  <c r="C65" i="16"/>
  <c r="A65" i="16" s="1"/>
  <c r="A65" i="2"/>
  <c r="F66" i="2"/>
  <c r="I66" i="16" s="1"/>
  <c r="F66" i="16" s="1"/>
  <c r="G66" i="16" s="1"/>
  <c r="C66" i="2"/>
  <c r="B66" i="16"/>
  <c r="A101" i="2"/>
  <c r="C101" i="16"/>
  <c r="A101" i="16" s="1"/>
  <c r="A31" i="2" l="1"/>
  <c r="C31" i="16"/>
  <c r="A31" i="16" s="1"/>
  <c r="B32" i="15"/>
  <c r="B33" i="2"/>
  <c r="B33" i="14"/>
  <c r="B33" i="3"/>
  <c r="B32" i="16"/>
  <c r="C32" i="2"/>
  <c r="F32" i="2"/>
  <c r="I32" i="16" s="1"/>
  <c r="F32" i="16" s="1"/>
  <c r="G32" i="16" s="1"/>
  <c r="B68" i="2"/>
  <c r="B67" i="15"/>
  <c r="B68" i="14"/>
  <c r="B70" i="3"/>
  <c r="C104" i="2"/>
  <c r="B104" i="16"/>
  <c r="F104" i="2"/>
  <c r="A102" i="2"/>
  <c r="C102" i="16"/>
  <c r="A102" i="16" s="1"/>
  <c r="C66" i="16"/>
  <c r="A66" i="16" s="1"/>
  <c r="A66" i="2"/>
  <c r="F103" i="2"/>
  <c r="I103" i="16" s="1"/>
  <c r="C103" i="2"/>
  <c r="B103" i="16"/>
  <c r="C67" i="2"/>
  <c r="F67" i="2"/>
  <c r="I67" i="16" s="1"/>
  <c r="F67" i="16" s="1"/>
  <c r="G67" i="16" s="1"/>
  <c r="B67" i="16"/>
  <c r="C32" i="16" l="1"/>
  <c r="A32" i="16" s="1"/>
  <c r="A32" i="2"/>
  <c r="C33" i="2"/>
  <c r="F33" i="2"/>
  <c r="I33" i="16" s="1"/>
  <c r="F33" i="16" s="1"/>
  <c r="G33" i="16" s="1"/>
  <c r="B33" i="16"/>
  <c r="B33" i="15"/>
  <c r="B34" i="14"/>
  <c r="B34" i="2"/>
  <c r="B34" i="3"/>
  <c r="C68" i="2"/>
  <c r="F68" i="2"/>
  <c r="I68" i="16" s="1"/>
  <c r="F68" i="16" s="1"/>
  <c r="G68" i="16" s="1"/>
  <c r="B68" i="16"/>
  <c r="C104" i="16"/>
  <c r="A104" i="2"/>
  <c r="B68" i="15"/>
  <c r="B69" i="2"/>
  <c r="B69" i="14"/>
  <c r="B71" i="3"/>
  <c r="I104" i="16"/>
  <c r="I79" i="16" s="1"/>
  <c r="F79" i="2"/>
  <c r="K79" i="16" s="1"/>
  <c r="C67" i="16"/>
  <c r="A67" i="16" s="1"/>
  <c r="A67" i="2"/>
  <c r="C103" i="16"/>
  <c r="A103" i="16" s="1"/>
  <c r="A103" i="2"/>
  <c r="A33" i="2" l="1"/>
  <c r="C33" i="16"/>
  <c r="A33" i="16" s="1"/>
  <c r="B34" i="15"/>
  <c r="B35" i="2"/>
  <c r="B35" i="14"/>
  <c r="B34" i="16"/>
  <c r="F34" i="2"/>
  <c r="I34" i="16" s="1"/>
  <c r="F34" i="16" s="1"/>
  <c r="G34" i="16" s="1"/>
  <c r="C34" i="2"/>
  <c r="B35" i="3"/>
  <c r="A104" i="16"/>
  <c r="F69" i="2"/>
  <c r="I69" i="16" s="1"/>
  <c r="F69" i="16" s="1"/>
  <c r="G69" i="16" s="1"/>
  <c r="C69" i="2"/>
  <c r="B69" i="16"/>
  <c r="B69" i="15"/>
  <c r="B70" i="14"/>
  <c r="B70" i="2"/>
  <c r="B72" i="3"/>
  <c r="A68" i="2"/>
  <c r="C68" i="16"/>
  <c r="A68" i="16" s="1"/>
  <c r="F35" i="2" l="1"/>
  <c r="I35" i="16" s="1"/>
  <c r="F35" i="16" s="1"/>
  <c r="G35" i="16" s="1"/>
  <c r="B35" i="16"/>
  <c r="C35" i="2"/>
  <c r="C34" i="16"/>
  <c r="A34" i="16" s="1"/>
  <c r="A34" i="2"/>
  <c r="B36" i="2"/>
  <c r="B36" i="14"/>
  <c r="B35" i="15"/>
  <c r="B36" i="3"/>
  <c r="A69" i="2"/>
  <c r="C69" i="16"/>
  <c r="A69" i="16" s="1"/>
  <c r="B70" i="15"/>
  <c r="B71" i="14"/>
  <c r="B71" i="2"/>
  <c r="B73" i="3"/>
  <c r="B70" i="16"/>
  <c r="C70" i="2"/>
  <c r="F70" i="2"/>
  <c r="I70" i="16" s="1"/>
  <c r="F70" i="16" s="1"/>
  <c r="G70" i="16" s="1"/>
  <c r="F36" i="2" l="1"/>
  <c r="I36" i="16" s="1"/>
  <c r="F36" i="16" s="1"/>
  <c r="G36" i="16" s="1"/>
  <c r="C36" i="2"/>
  <c r="B36" i="16"/>
  <c r="A35" i="2"/>
  <c r="C35" i="16"/>
  <c r="A35" i="16" s="1"/>
  <c r="B36" i="15"/>
  <c r="B37" i="3"/>
  <c r="B37" i="2"/>
  <c r="B37" i="14"/>
  <c r="B72" i="14"/>
  <c r="B71" i="15"/>
  <c r="B72" i="2"/>
  <c r="B74" i="3"/>
  <c r="F71" i="2"/>
  <c r="I71" i="16" s="1"/>
  <c r="F71" i="16" s="1"/>
  <c r="G71" i="16" s="1"/>
  <c r="B71" i="16"/>
  <c r="C71" i="2"/>
  <c r="A70" i="2"/>
  <c r="C70" i="16"/>
  <c r="A70" i="16" s="1"/>
  <c r="A36" i="2" l="1"/>
  <c r="C36" i="16"/>
  <c r="A36" i="16" s="1"/>
  <c r="B37" i="15"/>
  <c r="B38" i="14"/>
  <c r="B38" i="2"/>
  <c r="B37" i="16"/>
  <c r="C37" i="2"/>
  <c r="F37" i="2"/>
  <c r="I37" i="16" s="1"/>
  <c r="F37" i="16" s="1"/>
  <c r="G37" i="16" s="1"/>
  <c r="B38" i="3"/>
  <c r="A71" i="2"/>
  <c r="C71" i="16"/>
  <c r="A71" i="16" s="1"/>
  <c r="B73" i="14"/>
  <c r="B73" i="2"/>
  <c r="B72" i="15"/>
  <c r="B75" i="3"/>
  <c r="C72" i="2"/>
  <c r="F72" i="2"/>
  <c r="I72" i="16" s="1"/>
  <c r="F72" i="16" s="1"/>
  <c r="G72" i="16" s="1"/>
  <c r="B72" i="16"/>
  <c r="C37" i="16" l="1"/>
  <c r="A37" i="16" s="1"/>
  <c r="A37" i="2"/>
  <c r="C38" i="2"/>
  <c r="F38" i="2"/>
  <c r="I38" i="16" s="1"/>
  <c r="F38" i="16" s="1"/>
  <c r="G38" i="16" s="1"/>
  <c r="B38" i="16"/>
  <c r="B39" i="14"/>
  <c r="B39" i="2"/>
  <c r="B38" i="15"/>
  <c r="B39" i="3"/>
  <c r="B74" i="2"/>
  <c r="B74" i="14"/>
  <c r="B73" i="15"/>
  <c r="B76" i="3"/>
  <c r="A72" i="2"/>
  <c r="C72" i="16"/>
  <c r="A72" i="16" s="1"/>
  <c r="B73" i="16"/>
  <c r="F73" i="2"/>
  <c r="I73" i="16" s="1"/>
  <c r="F73" i="16" s="1"/>
  <c r="G73" i="16" s="1"/>
  <c r="C73" i="2"/>
  <c r="C39" i="2" l="1"/>
  <c r="F39" i="2"/>
  <c r="I39" i="16" s="1"/>
  <c r="F39" i="16" s="1"/>
  <c r="G39" i="16" s="1"/>
  <c r="B39" i="16"/>
  <c r="C38" i="16"/>
  <c r="A38" i="16" s="1"/>
  <c r="A38" i="2"/>
  <c r="B40" i="2"/>
  <c r="B39" i="15"/>
  <c r="B40" i="14"/>
  <c r="B40" i="3"/>
  <c r="C73" i="16"/>
  <c r="A73" i="16" s="1"/>
  <c r="A73" i="2"/>
  <c r="B75" i="14"/>
  <c r="B74" i="15"/>
  <c r="B75" i="2"/>
  <c r="B77" i="3"/>
  <c r="B74" i="16"/>
  <c r="C74" i="2"/>
  <c r="F74" i="2"/>
  <c r="I74" i="16" s="1"/>
  <c r="F74" i="16" s="1"/>
  <c r="G74" i="16" s="1"/>
  <c r="F40" i="2" l="1"/>
  <c r="I40" i="16" s="1"/>
  <c r="F40" i="16" s="1"/>
  <c r="G40" i="16" s="1"/>
  <c r="B40" i="16"/>
  <c r="C40" i="2"/>
  <c r="B41" i="3"/>
  <c r="B41" i="2"/>
  <c r="B41" i="14"/>
  <c r="B40" i="15"/>
  <c r="C39" i="16"/>
  <c r="A39" i="16" s="1"/>
  <c r="A39" i="2"/>
  <c r="A74" i="2"/>
  <c r="C74" i="16"/>
  <c r="A74" i="16" s="1"/>
  <c r="B76" i="14"/>
  <c r="B76" i="2"/>
  <c r="B75" i="15"/>
  <c r="B78" i="3"/>
  <c r="C75" i="2"/>
  <c r="B75" i="16"/>
  <c r="F75" i="2"/>
  <c r="I75" i="16" s="1"/>
  <c r="F75" i="16" s="1"/>
  <c r="G75" i="16" s="1"/>
  <c r="F41" i="2" l="1"/>
  <c r="I41" i="16" s="1"/>
  <c r="F41" i="16" s="1"/>
  <c r="G41" i="16" s="1"/>
  <c r="C41" i="2"/>
  <c r="B41" i="16"/>
  <c r="B42" i="2"/>
  <c r="B41" i="15"/>
  <c r="B42" i="14"/>
  <c r="A40" i="2"/>
  <c r="C40" i="16"/>
  <c r="A40" i="16" s="1"/>
  <c r="C75" i="16"/>
  <c r="A75" i="16" s="1"/>
  <c r="A75" i="2"/>
  <c r="B77" i="2"/>
  <c r="B76" i="15"/>
  <c r="B77" i="14"/>
  <c r="B79" i="3"/>
  <c r="F76" i="2"/>
  <c r="I76" i="16" s="1"/>
  <c r="F76" i="16" s="1"/>
  <c r="G76" i="16" s="1"/>
  <c r="C76" i="2"/>
  <c r="B76" i="16"/>
  <c r="F42" i="2" l="1"/>
  <c r="C42" i="2"/>
  <c r="B42" i="16"/>
  <c r="A41" i="2"/>
  <c r="C41" i="16"/>
  <c r="A41" i="16" s="1"/>
  <c r="F77" i="2"/>
  <c r="I77" i="16" s="1"/>
  <c r="F77" i="16" s="1"/>
  <c r="G77" i="16" s="1"/>
  <c r="B77" i="16"/>
  <c r="C77" i="2"/>
  <c r="A76" i="2"/>
  <c r="C76" i="16"/>
  <c r="A76" i="16" s="1"/>
  <c r="B78" i="14"/>
  <c r="B78" i="2"/>
  <c r="B77" i="15"/>
  <c r="C42" i="16" l="1"/>
  <c r="A42" i="2"/>
  <c r="I42" i="16"/>
  <c r="F7" i="2"/>
  <c r="K7" i="16" s="1"/>
  <c r="A77" i="2"/>
  <c r="C77" i="16"/>
  <c r="A77" i="16" s="1"/>
  <c r="C78" i="2"/>
  <c r="B78" i="16"/>
  <c r="F78" i="2"/>
  <c r="I7" i="16" l="1"/>
  <c r="F42" i="16"/>
  <c r="G42" i="16" s="1"/>
  <c r="A42" i="16"/>
  <c r="I78" i="16"/>
  <c r="F43" i="2"/>
  <c r="C78" i="16"/>
  <c r="A78" i="2"/>
  <c r="A78" i="16" l="1"/>
  <c r="K43" i="16"/>
  <c r="F119" i="2"/>
  <c r="C15" i="17"/>
  <c r="C16" i="17" s="1"/>
  <c r="F78" i="16"/>
  <c r="G78" i="16" s="1"/>
  <c r="I43" i="16"/>
  <c r="I119" i="16" s="1"/>
  <c r="I121" i="16" l="1"/>
  <c r="I124" i="16" s="1"/>
  <c r="C12" i="17"/>
  <c r="C13" i="17" s="1"/>
  <c r="K119" i="16"/>
  <c r="F121" i="2"/>
  <c r="K121" i="16" l="1"/>
  <c r="C8" i="12"/>
  <c r="C9" i="12" s="1"/>
  <c r="F124" i="2"/>
  <c r="K124" i="16" l="1"/>
  <c r="C11" i="12"/>
  <c r="C13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Gail Hanna</author>
  </authors>
  <commentList>
    <comment ref="L1" authorId="0" shapeId="0" xr:uid="{00000000-0006-0000-0000-000001000000}">
      <text>
        <r>
          <rPr>
            <sz val="8"/>
            <color indexed="81"/>
            <rFont val="Tahoma"/>
            <family val="2"/>
          </rPr>
          <t>Also update year in headers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Gail Hanna</author>
  </authors>
  <commentList>
    <comment ref="F27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This field is REQUIRED in order for Meal Subtotal to calculate correctly
</t>
        </r>
      </text>
    </comment>
    <comment ref="F28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This field is REQUIRED in order for Reg. Fee and Meal  Subtotals to calculate correctly
</t>
        </r>
      </text>
    </comment>
    <comment ref="AD28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Gail Hanna:</t>
        </r>
        <r>
          <rPr>
            <sz val="8"/>
            <color indexed="81"/>
            <rFont val="Tahoma"/>
            <family val="2"/>
          </rPr>
          <t xml:space="preserve">
Removed addition of value from Reg Fee column</t>
        </r>
      </text>
    </comment>
    <comment ref="F29" authorId="0" shapeId="0" xr:uid="{00000000-0006-0000-0400-000004000000}">
      <text>
        <r>
          <rPr>
            <sz val="8"/>
            <color indexed="81"/>
            <rFont val="Tahoma"/>
            <family val="2"/>
          </rPr>
          <t xml:space="preserve">This field is REQUIRED in order for Reg. Fee, Meal, and Lodging  Subtotals to calculate correctly
</t>
        </r>
      </text>
    </comment>
    <comment ref="F30" authorId="0" shapeId="0" xr:uid="{00000000-0006-0000-0400-000005000000}">
      <text>
        <r>
          <rPr>
            <sz val="8"/>
            <color indexed="81"/>
            <rFont val="Tahoma"/>
            <family val="2"/>
          </rPr>
          <t xml:space="preserve">This field is REQUIRED in order for Reg. Fee, Meals, and Lodging  subtotals to calculate correctly
</t>
        </r>
      </text>
    </comment>
    <comment ref="F31" authorId="0" shapeId="0" xr:uid="{00000000-0006-0000-0400-000006000000}">
      <text>
        <r>
          <rPr>
            <sz val="8"/>
            <color indexed="81"/>
            <rFont val="Tahoma"/>
            <family val="2"/>
          </rPr>
          <t xml:space="preserve">This field is REQUIRED in order for Reg. Fee, Meals, and Lodging  subtotals to calculate correctly
</t>
        </r>
      </text>
    </comment>
    <comment ref="F32" authorId="0" shapeId="0" xr:uid="{00000000-0006-0000-0400-000007000000}">
      <text>
        <r>
          <rPr>
            <sz val="8"/>
            <color indexed="81"/>
            <rFont val="Tahoma"/>
            <family val="2"/>
          </rPr>
          <t xml:space="preserve">This field is REQUIRED in order for Reg. Fee, Meals, and Lodging  subtotals to calculate correctly
</t>
        </r>
      </text>
    </comment>
    <comment ref="F33" authorId="0" shapeId="0" xr:uid="{00000000-0006-0000-0400-000008000000}">
      <text>
        <r>
          <rPr>
            <sz val="8"/>
            <color indexed="81"/>
            <rFont val="Tahoma"/>
            <family val="2"/>
          </rPr>
          <t xml:space="preserve">This field is REQUIRED in order for Reg. Fee, Meals, and Lodging  subtotals to calculate correctly
</t>
        </r>
      </text>
    </comment>
    <comment ref="F34" authorId="0" shapeId="0" xr:uid="{00000000-0006-0000-0400-000009000000}">
      <text>
        <r>
          <rPr>
            <sz val="8"/>
            <color indexed="81"/>
            <rFont val="Tahoma"/>
            <family val="2"/>
          </rPr>
          <t xml:space="preserve">This field is REQUIRED in order for Reg. Fee, Meals, and Lodging  subtotals to calculate correctly
</t>
        </r>
      </text>
    </comment>
    <comment ref="F35" authorId="0" shapeId="0" xr:uid="{00000000-0006-0000-0400-00000A000000}">
      <text>
        <r>
          <rPr>
            <sz val="8"/>
            <color indexed="81"/>
            <rFont val="Tahoma"/>
            <family val="2"/>
          </rPr>
          <t xml:space="preserve">This field is REQUIRED in order for Reg. Fee, Meals, and Lodging  subtotals to calculate correctly
</t>
        </r>
      </text>
    </comment>
    <comment ref="F36" authorId="0" shapeId="0" xr:uid="{00000000-0006-0000-0400-00000B000000}">
      <text>
        <r>
          <rPr>
            <sz val="8"/>
            <color indexed="81"/>
            <rFont val="Tahoma"/>
            <family val="2"/>
          </rPr>
          <t xml:space="preserve">This field is REQUIRED in order for Reg. Fee, Meals, and Lodging  subtotals to calculate correctly
</t>
        </r>
      </text>
    </comment>
    <comment ref="F37" authorId="0" shapeId="0" xr:uid="{00000000-0006-0000-0400-00000C000000}">
      <text>
        <r>
          <rPr>
            <sz val="8"/>
            <color indexed="81"/>
            <rFont val="Tahoma"/>
            <family val="2"/>
          </rPr>
          <t xml:space="preserve">This field is REQUIRED in order for Reg. Fee, Meals, and Lodging  subtotals to calculate correctly
</t>
        </r>
      </text>
    </comment>
  </commentList>
</comments>
</file>

<file path=xl/sharedStrings.xml><?xml version="1.0" encoding="utf-8"?>
<sst xmlns="http://schemas.openxmlformats.org/spreadsheetml/2006/main" count="263" uniqueCount="121">
  <si>
    <t>Budget Worksheets</t>
  </si>
  <si>
    <t>Travel</t>
  </si>
  <si>
    <t>Local Program Travel</t>
  </si>
  <si>
    <t>Conference / Workshop Travel</t>
  </si>
  <si>
    <t>Space / Miscellaneous / Administrative</t>
  </si>
  <si>
    <t>Name</t>
  </si>
  <si>
    <t>Title</t>
  </si>
  <si>
    <t>Description of SNAP-Ed Duties</t>
  </si>
  <si>
    <t>Fringe Rate (%)</t>
  </si>
  <si>
    <t>Annual Fringe</t>
  </si>
  <si>
    <t>Annual Salary/Fringe TOTAL</t>
  </si>
  <si>
    <t>Expense</t>
  </si>
  <si>
    <t>Amount</t>
  </si>
  <si>
    <t>Description and Purpose</t>
  </si>
  <si>
    <t>Purpose of Travel</t>
  </si>
  <si>
    <t>Mileage</t>
  </si>
  <si>
    <t>Meals</t>
  </si>
  <si>
    <t>Lodging</t>
  </si>
  <si>
    <t>Mileage Subtotal</t>
  </si>
  <si>
    <t>Per Diem</t>
  </si>
  <si>
    <t>Meal Subtotal</t>
  </si>
  <si>
    <t>Rate</t>
  </si>
  <si>
    <t>Lodging Subtotal</t>
  </si>
  <si>
    <t>Other: tolls, tips, etc.</t>
  </si>
  <si>
    <t>Total</t>
  </si>
  <si>
    <t>Conference/Workshop Information</t>
  </si>
  <si>
    <t>Name of Conference</t>
  </si>
  <si>
    <t>City, State</t>
  </si>
  <si>
    <t># Staff Attending</t>
  </si>
  <si>
    <t>Reg. Fee/ Person</t>
  </si>
  <si>
    <t>Reg. Fee Subtotal</t>
  </si>
  <si>
    <t>Position Title</t>
  </si>
  <si>
    <t>FTE's Committed to SNAP-Ed</t>
  </si>
  <si>
    <t>Description of Job Duties</t>
  </si>
  <si>
    <t>TOTALS</t>
  </si>
  <si>
    <t>Statement of Work</t>
  </si>
  <si>
    <t>Job Title</t>
  </si>
  <si>
    <t>Number of Hours/Week</t>
  </si>
  <si>
    <t>SNAP-Ed Job Duties</t>
  </si>
  <si>
    <t>Indirect</t>
  </si>
  <si>
    <t>TOTAL PROJECT BUDGET</t>
  </si>
  <si>
    <t>EMPLOYEES</t>
  </si>
  <si>
    <t>CONTRACTED STAFF</t>
  </si>
  <si>
    <t>This worksheet populates automatically when data is entered on subsequent tabs.</t>
  </si>
  <si>
    <t>SNAP-Ed Grant Award (CFDA #10.561)</t>
  </si>
  <si>
    <t>TOTAL GRANT AWARD</t>
  </si>
  <si>
    <t>Total Annual Salary</t>
  </si>
  <si>
    <t>Annual Organization FTE</t>
  </si>
  <si>
    <t>FTE commitment to SNAP-Ed</t>
  </si>
  <si>
    <t># of Weekly SNAP-Ed Hours</t>
  </si>
  <si>
    <t>FILTER</t>
  </si>
  <si>
    <t>Enter 0 if none</t>
  </si>
  <si>
    <t>Annual Salary &amp; Fringe
Reimbursed by SNAP-Ed</t>
  </si>
  <si>
    <t>Meal days, no per diem</t>
  </si>
  <si>
    <t>Lodging days, no rate</t>
  </si>
  <si>
    <t># of Miles</t>
  </si>
  <si>
    <t>Mileage Rate</t>
  </si>
  <si>
    <t># of Days</t>
  </si>
  <si>
    <t># of Nights</t>
  </si>
  <si>
    <t>Conf attend, no reg fee</t>
  </si>
  <si>
    <t>Conf, no city/state</t>
  </si>
  <si>
    <t>Total SNAP-Ed Salary, Benefits &amp; Wages</t>
  </si>
  <si>
    <r>
      <t xml:space="preserve">SNAP-Ed University
</t>
    </r>
    <r>
      <rPr>
        <sz val="9"/>
        <rFont val="Arial"/>
        <family val="2"/>
      </rPr>
      <t>(2 required to attend)</t>
    </r>
  </si>
  <si>
    <r>
      <t xml:space="preserve">Choices Conference </t>
    </r>
    <r>
      <rPr>
        <sz val="9"/>
        <rFont val="Arial"/>
        <family val="2"/>
      </rPr>
      <t>(encouraged)</t>
    </r>
  </si>
  <si>
    <t>Reg fee, meal days, per diem, lodging days, lodging rate - no # attending</t>
  </si>
  <si>
    <t>Y</t>
  </si>
  <si>
    <t>This sheet will autofill based on data from other tabs</t>
  </si>
  <si>
    <t>TOTAL DIRECT EXPENDITURES</t>
  </si>
  <si>
    <t>FTE Reimbursed by SNAP-Ed (%)</t>
  </si>
  <si>
    <t>MUST total 100% per employee</t>
  </si>
  <si>
    <t>Indirect Cost Rate</t>
  </si>
  <si>
    <t>% of Direct Expenditures</t>
  </si>
  <si>
    <t>Salary and Fringe</t>
  </si>
  <si>
    <r>
      <t xml:space="preserve">Indirect Cost Amount </t>
    </r>
    <r>
      <rPr>
        <sz val="7"/>
        <rFont val="Arial"/>
        <family val="2"/>
      </rPr>
      <t>(if not % of Direct Expenditures)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Describe basis (e.g., % of salary and fringe) and enter $ amount</t>
    </r>
  </si>
  <si>
    <t>Decimal places for indirect rate</t>
  </si>
  <si>
    <t>Contracted Staff</t>
  </si>
  <si>
    <t>Program Expenses</t>
  </si>
  <si>
    <t>Name not blank</t>
  </si>
  <si>
    <t>Amount not blank</t>
  </si>
  <si>
    <t>Grant Staffing - Employees &amp; Contracted Staff</t>
  </si>
  <si>
    <t>Key cells not blank</t>
  </si>
  <si>
    <t>Postage</t>
  </si>
  <si>
    <t>Expense not blank</t>
  </si>
  <si>
    <t>These three must total 100% per contractor</t>
  </si>
  <si>
    <t>TOTAL EMPLOYEE SALARY AND FRINGE</t>
  </si>
  <si>
    <t>TOTAL CONTRACTED STAFF</t>
  </si>
  <si>
    <t>Staffing &amp; Admin or Program Delivery</t>
  </si>
  <si>
    <t>Administrative Costs</t>
  </si>
  <si>
    <t>$ on Admin</t>
  </si>
  <si>
    <t>TOTAL ADMINISTRATIVE COSTS</t>
  </si>
  <si>
    <t>ADMINISTRATIVE % of TOTAL BUDGET</t>
  </si>
  <si>
    <t>Admin %</t>
  </si>
  <si>
    <t>Hrs/Mo</t>
  </si>
  <si>
    <t>Hrs/Wk</t>
  </si>
  <si>
    <t>Notes</t>
  </si>
  <si>
    <t>Administrative / Space / Miscellaneous</t>
  </si>
  <si>
    <t>TOTAL TRAVEL</t>
  </si>
  <si>
    <t>% Time spent on SNAP-Ed PSE</t>
  </si>
  <si>
    <t>SNAP-Ed Staffing - Program Administration</t>
  </si>
  <si>
    <t>% Time spent on SNAP-Ed direct education</t>
  </si>
  <si>
    <t>% Time spent on SNAP-Ed program admin</t>
  </si>
  <si>
    <t>PSE Expense</t>
  </si>
  <si>
    <t>% Related to PSE</t>
  </si>
  <si>
    <t>PSE Costs</t>
  </si>
  <si>
    <t>SNAP-Ed Staffing - PSE</t>
  </si>
  <si>
    <t>Need to hide Columns V-W before saving</t>
  </si>
  <si>
    <t>$ on PSE</t>
  </si>
  <si>
    <t>TOTAL PSE COSTS</t>
  </si>
  <si>
    <t>TOTAL DIRECT PROJECT BUDGET</t>
  </si>
  <si>
    <t>PSE % of PROJECT BUDGET</t>
  </si>
  <si>
    <t>% SNAP-Ed Time Spent on Program Admin</t>
  </si>
  <si>
    <t>% SNAP-Ed Time Spent on PSE</t>
  </si>
  <si>
    <t>% SNAP-Ed Time Spent on Direct Ed</t>
  </si>
  <si>
    <t>PSE % of TOTAL STAFFING</t>
  </si>
  <si>
    <t>TOTAL PROJECT STAFFING</t>
  </si>
  <si>
    <t>The name of the applying agency has been inserted above and it will autofill on subsequent worksheets</t>
  </si>
  <si>
    <t>SNAP-Ed at Michigan Fitness Foundation (MFF)</t>
  </si>
  <si>
    <r>
      <t>Refer to the '</t>
    </r>
    <r>
      <rPr>
        <b/>
        <sz val="11"/>
        <rFont val="Arial"/>
        <family val="2"/>
      </rPr>
      <t>Budget Worksheet Instructions</t>
    </r>
    <r>
      <rPr>
        <sz val="11"/>
        <rFont val="Arial"/>
        <family val="2"/>
      </rPr>
      <t>' for information on how to complete the budget worksheets.</t>
    </r>
  </si>
  <si>
    <r>
      <t xml:space="preserve">Carefully read </t>
    </r>
    <r>
      <rPr>
        <b/>
        <sz val="11"/>
        <rFont val="Arial"/>
        <family val="2"/>
      </rPr>
      <t>all</t>
    </r>
    <r>
      <rPr>
        <sz val="11"/>
        <rFont val="Arial"/>
        <family val="2"/>
      </rPr>
      <t xml:space="preserve"> instructions.</t>
    </r>
  </si>
  <si>
    <t>[Organization Name]</t>
  </si>
  <si>
    <t>Request for Proposals (RFP) for Subrecipients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</si>
</sst>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0.000"/>
    <numFmt numFmtId="168" formatCode="0.0"/>
    <numFmt numFmtId="169" formatCode="_(&quot;$&quot;* #,##0.000_);_(&quot;$&quot;* \(#,##0.000\);_(&quot;$&quot;* &quot;-&quot;???_);_(@_)"/>
  </numFmts>
  <fonts count="47" x14ac:knownFonts="1">
    <font>
      <sz val="10"/>
      <name val="Arial"/>
      <family val="2"/>
    </font>
    <font>
      <sz val="10"/>
      <name val="Arial"/>
      <family val="2"/>
    </font>
    <font>
      <b/>
      <sz val="17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22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20"/>
      <name val="Arial"/>
      <family val="2"/>
    </font>
    <font>
      <sz val="16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13"/>
      <name val="Arial"/>
      <family val="2"/>
    </font>
    <font>
      <sz val="22"/>
      <name val="Arial"/>
      <family val="2"/>
    </font>
    <font>
      <sz val="13"/>
      <name val="Arial"/>
      <family val="2"/>
    </font>
    <font>
      <sz val="8"/>
      <color rgb="FF009900"/>
      <name val="Arial"/>
      <family val="2"/>
    </font>
    <font>
      <b/>
      <sz val="10"/>
      <color rgb="FF800000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sz val="8"/>
      <color rgb="FFC00000"/>
      <name val="Arial"/>
      <family val="2"/>
    </font>
    <font>
      <b/>
      <sz val="8"/>
      <color indexed="81"/>
      <name val="Tahoma"/>
      <family val="2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8"/>
      <color indexed="9"/>
      <name val="Arial"/>
      <family val="2"/>
    </font>
    <font>
      <u/>
      <sz val="10"/>
      <color theme="11"/>
      <name val="Arial"/>
      <family val="2"/>
    </font>
    <font>
      <sz val="9"/>
      <name val="Arial"/>
      <family val="2"/>
    </font>
    <font>
      <b/>
      <sz val="8"/>
      <color rgb="FF800000"/>
      <name val="Arial"/>
      <family val="2"/>
    </font>
    <font>
      <b/>
      <sz val="20"/>
      <color indexed="9"/>
      <name val="Arial"/>
      <family val="2"/>
    </font>
    <font>
      <i/>
      <sz val="8"/>
      <name val="Arial"/>
      <family val="2"/>
    </font>
    <font>
      <b/>
      <sz val="9"/>
      <color rgb="FFC00000"/>
      <name val="Arial"/>
      <family val="2"/>
    </font>
    <font>
      <b/>
      <sz val="12"/>
      <color rgb="FF008000"/>
      <name val="Arial"/>
      <family val="2"/>
    </font>
    <font>
      <b/>
      <sz val="10"/>
      <color rgb="FF00008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FFA7"/>
        <bgColor indexed="64"/>
      </patternFill>
    </fill>
    <fill>
      <patternFill patternType="solid">
        <fgColor rgb="FFFFFF95"/>
        <bgColor indexed="64"/>
      </patternFill>
    </fill>
    <fill>
      <patternFill patternType="solid">
        <fgColor rgb="FFFFFFCC"/>
        <bgColor indexed="64"/>
      </patternFill>
    </fill>
  </fills>
  <borders count="1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rgb="FFC0C0C0"/>
      </bottom>
      <diagonal/>
    </border>
    <border>
      <left/>
      <right style="thin">
        <color indexed="22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indexed="22"/>
      </right>
      <top style="thin">
        <color rgb="FFC0C0C0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auto="1"/>
      </bottom>
      <diagonal/>
    </border>
    <border>
      <left/>
      <right style="thin">
        <color indexed="22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indexed="22"/>
      </left>
      <right style="thin">
        <color auto="1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indexed="22"/>
      </left>
      <right/>
      <top style="thin">
        <color auto="1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C0C0C0"/>
      </bottom>
      <diagonal/>
    </border>
    <border>
      <left/>
      <right style="thin">
        <color auto="1"/>
      </right>
      <top style="thin">
        <color rgb="FFC0C0C0"/>
      </top>
      <bottom style="thin">
        <color rgb="FFC0C0C0"/>
      </bottom>
      <diagonal/>
    </border>
    <border>
      <left/>
      <right style="thin">
        <color auto="1"/>
      </right>
      <top style="thin">
        <color rgb="FFC0C0C0"/>
      </top>
      <bottom/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rgb="FFC0C0C0"/>
      </bottom>
      <diagonal/>
    </border>
    <border>
      <left/>
      <right/>
      <top style="thin">
        <color auto="1"/>
      </top>
      <bottom style="thin">
        <color rgb="FFC0C0C0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510">
    <xf numFmtId="0" fontId="0" fillId="0" borderId="0" xfId="0"/>
    <xf numFmtId="0" fontId="1" fillId="0" borderId="0" xfId="0" applyFont="1"/>
    <xf numFmtId="0" fontId="7" fillId="0" borderId="0" xfId="0" applyFont="1"/>
    <xf numFmtId="0" fontId="5" fillId="0" borderId="0" xfId="0" applyFont="1"/>
    <xf numFmtId="0" fontId="10" fillId="0" borderId="0" xfId="0" applyFont="1"/>
    <xf numFmtId="0" fontId="14" fillId="0" borderId="0" xfId="0" applyFont="1"/>
    <xf numFmtId="0" fontId="16" fillId="0" borderId="0" xfId="0" applyFont="1"/>
    <xf numFmtId="0" fontId="18" fillId="0" borderId="0" xfId="0" applyFont="1"/>
    <xf numFmtId="0" fontId="22" fillId="0" borderId="0" xfId="0" applyFont="1"/>
    <xf numFmtId="0" fontId="17" fillId="0" borderId="0" xfId="0" applyFont="1" applyAlignment="1">
      <alignment horizontal="center"/>
    </xf>
    <xf numFmtId="0" fontId="6" fillId="0" borderId="0" xfId="0" applyFont="1"/>
    <xf numFmtId="44" fontId="1" fillId="0" borderId="0" xfId="1" applyFont="1" applyProtection="1"/>
    <xf numFmtId="0" fontId="6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44" fontId="1" fillId="4" borderId="0" xfId="1" applyFont="1" applyFill="1" applyBorder="1" applyAlignment="1" applyProtection="1">
      <alignment horizontal="left" wrapText="1"/>
    </xf>
    <xf numFmtId="0" fontId="19" fillId="0" borderId="0" xfId="0" applyFont="1" applyAlignment="1">
      <alignment horizontal="left" wrapText="1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166" fontId="1" fillId="0" borderId="0" xfId="1" applyNumberFormat="1" applyFont="1" applyAlignment="1" applyProtection="1">
      <alignment vertical="top"/>
    </xf>
    <xf numFmtId="0" fontId="1" fillId="0" borderId="0" xfId="0" applyFont="1" applyAlignment="1">
      <alignment vertical="top" wrapText="1"/>
    </xf>
    <xf numFmtId="44" fontId="1" fillId="0" borderId="0" xfId="1" applyFont="1" applyFill="1" applyAlignment="1" applyProtection="1">
      <alignment vertical="top"/>
    </xf>
    <xf numFmtId="0" fontId="6" fillId="0" borderId="0" xfId="0" applyFont="1" applyAlignment="1">
      <alignment horizontal="center"/>
    </xf>
    <xf numFmtId="0" fontId="3" fillId="0" borderId="0" xfId="3" applyFont="1" applyAlignment="1">
      <alignment horizontal="right" vertical="top"/>
    </xf>
    <xf numFmtId="0" fontId="5" fillId="0" borderId="0" xfId="3" applyFont="1" applyAlignment="1">
      <alignment horizontal="left"/>
    </xf>
    <xf numFmtId="0" fontId="22" fillId="0" borderId="0" xfId="3" applyFont="1"/>
    <xf numFmtId="0" fontId="13" fillId="0" borderId="0" xfId="3" applyFont="1" applyAlignment="1">
      <alignment horizontal="left"/>
    </xf>
    <xf numFmtId="0" fontId="1" fillId="0" borderId="0" xfId="3"/>
    <xf numFmtId="0" fontId="17" fillId="0" borderId="0" xfId="3" applyFont="1" applyAlignment="1">
      <alignment horizontal="center"/>
    </xf>
    <xf numFmtId="0" fontId="10" fillId="0" borderId="0" xfId="3" applyFont="1"/>
    <xf numFmtId="14" fontId="10" fillId="0" borderId="0" xfId="3" applyNumberFormat="1" applyFont="1" applyAlignment="1">
      <alignment horizontal="right" vertical="top"/>
    </xf>
    <xf numFmtId="0" fontId="10" fillId="0" borderId="0" xfId="3" applyFont="1" applyAlignment="1">
      <alignment vertical="center"/>
    </xf>
    <xf numFmtId="0" fontId="1" fillId="0" borderId="0" xfId="3" applyAlignment="1">
      <alignment vertical="center"/>
    </xf>
    <xf numFmtId="0" fontId="10" fillId="0" borderId="0" xfId="0" applyFont="1" applyAlignment="1">
      <alignment vertical="center"/>
    </xf>
    <xf numFmtId="14" fontId="23" fillId="0" borderId="0" xfId="0" applyNumberFormat="1" applyFont="1" applyAlignment="1">
      <alignment horizontal="right" vertical="center"/>
    </xf>
    <xf numFmtId="0" fontId="25" fillId="0" borderId="0" xfId="0" applyFont="1"/>
    <xf numFmtId="0" fontId="1" fillId="0" borderId="4" xfId="0" applyFont="1" applyBorder="1" applyAlignment="1">
      <alignment wrapText="1"/>
    </xf>
    <xf numFmtId="0" fontId="1" fillId="0" borderId="8" xfId="0" applyFont="1" applyBorder="1" applyAlignment="1">
      <alignment horizontal="right" wrapText="1"/>
    </xf>
    <xf numFmtId="0" fontId="6" fillId="0" borderId="12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" fillId="0" borderId="8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27" fillId="0" borderId="0" xfId="0" applyFont="1" applyAlignment="1">
      <alignment horizontal="right"/>
    </xf>
    <xf numFmtId="0" fontId="28" fillId="0" borderId="0" xfId="0" applyFont="1"/>
    <xf numFmtId="0" fontId="27" fillId="0" borderId="0" xfId="0" applyFont="1" applyAlignment="1">
      <alignment horizontal="right" vertical="top"/>
    </xf>
    <xf numFmtId="0" fontId="29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9" fontId="0" fillId="0" borderId="0" xfId="0" applyNumberFormat="1"/>
    <xf numFmtId="0" fontId="13" fillId="0" borderId="0" xfId="0" applyFont="1"/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1" fillId="0" borderId="15" xfId="0" applyFont="1" applyBorder="1" applyAlignment="1">
      <alignment horizontal="left" textRotation="45" wrapText="1"/>
    </xf>
    <xf numFmtId="0" fontId="1" fillId="0" borderId="0" xfId="0" applyFont="1" applyAlignment="1">
      <alignment horizontal="left" textRotation="45" wrapText="1"/>
    </xf>
    <xf numFmtId="0" fontId="7" fillId="0" borderId="0" xfId="0" applyFont="1" applyAlignment="1">
      <alignment vertical="center"/>
    </xf>
    <xf numFmtId="0" fontId="0" fillId="0" borderId="0" xfId="3" applyFont="1" applyAlignment="1">
      <alignment vertical="center"/>
    </xf>
    <xf numFmtId="0" fontId="10" fillId="0" borderId="0" xfId="0" applyFont="1" applyAlignment="1">
      <alignment vertical="top" wrapText="1"/>
    </xf>
    <xf numFmtId="44" fontId="5" fillId="0" borderId="21" xfId="1" applyFont="1" applyFill="1" applyBorder="1" applyAlignment="1" applyProtection="1">
      <alignment horizontal="center" wrapText="1"/>
    </xf>
    <xf numFmtId="0" fontId="7" fillId="0" borderId="0" xfId="0" applyFont="1" applyAlignment="1">
      <alignment wrapText="1"/>
    </xf>
    <xf numFmtId="44" fontId="7" fillId="0" borderId="0" xfId="1" applyFont="1" applyProtection="1"/>
    <xf numFmtId="9" fontId="5" fillId="6" borderId="20" xfId="4" applyFont="1" applyFill="1" applyBorder="1" applyAlignment="1" applyProtection="1">
      <alignment horizontal="right" vertical="center"/>
    </xf>
    <xf numFmtId="0" fontId="1" fillId="9" borderId="6" xfId="0" applyFont="1" applyFill="1" applyBorder="1" applyAlignment="1">
      <alignment horizontal="left" textRotation="45" wrapText="1"/>
    </xf>
    <xf numFmtId="0" fontId="1" fillId="9" borderId="41" xfId="0" applyFont="1" applyFill="1" applyBorder="1" applyAlignment="1">
      <alignment vertical="top"/>
    </xf>
    <xf numFmtId="42" fontId="6" fillId="6" borderId="1" xfId="1" applyNumberFormat="1" applyFont="1" applyFill="1" applyBorder="1" applyAlignment="1" applyProtection="1">
      <alignment vertical="center"/>
    </xf>
    <xf numFmtId="0" fontId="0" fillId="0" borderId="41" xfId="0" applyBorder="1" applyAlignment="1" applyProtection="1">
      <alignment vertical="top" wrapText="1"/>
      <protection locked="0"/>
    </xf>
    <xf numFmtId="0" fontId="16" fillId="0" borderId="41" xfId="0" applyFont="1" applyBorder="1" applyAlignment="1" applyProtection="1">
      <alignment vertical="top" wrapText="1"/>
      <protection locked="0"/>
    </xf>
    <xf numFmtId="0" fontId="7" fillId="0" borderId="5" xfId="0" applyFont="1" applyBorder="1" applyAlignment="1">
      <alignment horizontal="left" textRotation="45" wrapText="1"/>
    </xf>
    <xf numFmtId="0" fontId="7" fillId="0" borderId="6" xfId="0" applyFont="1" applyBorder="1" applyAlignment="1">
      <alignment horizontal="left" textRotation="45" wrapTex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18" fillId="0" borderId="0" xfId="3" applyFont="1" applyAlignment="1">
      <alignment vertical="center"/>
    </xf>
    <xf numFmtId="0" fontId="7" fillId="0" borderId="0" xfId="0" applyFont="1" applyAlignment="1">
      <alignment horizontal="left" textRotation="45" wrapText="1"/>
    </xf>
    <xf numFmtId="166" fontId="7" fillId="0" borderId="41" xfId="1" applyNumberFormat="1" applyFont="1" applyFill="1" applyBorder="1" applyAlignment="1" applyProtection="1">
      <alignment vertical="top"/>
      <protection locked="0"/>
    </xf>
    <xf numFmtId="166" fontId="7" fillId="0" borderId="0" xfId="1" applyNumberFormat="1" applyFont="1" applyFill="1" applyBorder="1" applyAlignment="1" applyProtection="1">
      <alignment vertical="top"/>
    </xf>
    <xf numFmtId="9" fontId="7" fillId="0" borderId="41" xfId="4" applyFont="1" applyFill="1" applyBorder="1" applyAlignment="1" applyProtection="1">
      <alignment vertical="top"/>
      <protection locked="0"/>
    </xf>
    <xf numFmtId="9" fontId="7" fillId="0" borderId="0" xfId="4" applyFont="1" applyFill="1" applyBorder="1" applyAlignment="1" applyProtection="1">
      <alignment vertical="top"/>
    </xf>
    <xf numFmtId="0" fontId="7" fillId="9" borderId="6" xfId="0" applyFont="1" applyFill="1" applyBorder="1" applyAlignment="1">
      <alignment horizontal="left" textRotation="45" wrapText="1"/>
    </xf>
    <xf numFmtId="166" fontId="7" fillId="9" borderId="41" xfId="1" applyNumberFormat="1" applyFont="1" applyFill="1" applyBorder="1" applyAlignment="1" applyProtection="1">
      <alignment vertical="top"/>
    </xf>
    <xf numFmtId="166" fontId="7" fillId="0" borderId="0" xfId="1" applyNumberFormat="1" applyFont="1" applyFill="1" applyAlignment="1" applyProtection="1">
      <alignment vertical="top"/>
    </xf>
    <xf numFmtId="0" fontId="16" fillId="0" borderId="6" xfId="0" applyFont="1" applyBorder="1" applyAlignment="1">
      <alignment textRotation="45" wrapText="1"/>
    </xf>
    <xf numFmtId="0" fontId="16" fillId="0" borderId="0" xfId="0" applyFont="1" applyAlignment="1">
      <alignment horizontal="left" textRotation="45" wrapText="1"/>
    </xf>
    <xf numFmtId="2" fontId="16" fillId="0" borderId="41" xfId="4" applyNumberFormat="1" applyFont="1" applyFill="1" applyBorder="1" applyAlignment="1" applyProtection="1">
      <alignment vertical="top"/>
      <protection locked="0"/>
    </xf>
    <xf numFmtId="9" fontId="16" fillId="0" borderId="41" xfId="4" applyFont="1" applyFill="1" applyBorder="1" applyAlignment="1" applyProtection="1">
      <alignment vertical="top"/>
      <protection locked="0"/>
    </xf>
    <xf numFmtId="9" fontId="16" fillId="0" borderId="0" xfId="4" applyFont="1" applyFill="1" applyBorder="1" applyAlignment="1" applyProtection="1">
      <alignment vertical="top"/>
    </xf>
    <xf numFmtId="0" fontId="7" fillId="0" borderId="15" xfId="0" applyFont="1" applyBorder="1" applyAlignment="1">
      <alignment horizontal="left" textRotation="45" wrapText="1"/>
    </xf>
    <xf numFmtId="9" fontId="7" fillId="5" borderId="41" xfId="4" applyFont="1" applyFill="1" applyBorder="1" applyAlignment="1" applyProtection="1">
      <alignment vertical="top"/>
      <protection locked="0"/>
    </xf>
    <xf numFmtId="167" fontId="7" fillId="9" borderId="41" xfId="0" applyNumberFormat="1" applyFont="1" applyFill="1" applyBorder="1" applyAlignment="1">
      <alignment vertical="top"/>
    </xf>
    <xf numFmtId="168" fontId="7" fillId="9" borderId="41" xfId="0" applyNumberFormat="1" applyFont="1" applyFill="1" applyBorder="1" applyAlignment="1">
      <alignment vertical="top"/>
    </xf>
    <xf numFmtId="166" fontId="7" fillId="6" borderId="41" xfId="1" applyNumberFormat="1" applyFont="1" applyFill="1" applyBorder="1" applyAlignment="1" applyProtection="1">
      <alignment vertical="top"/>
    </xf>
    <xf numFmtId="167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67" fontId="5" fillId="9" borderId="1" xfId="0" applyNumberFormat="1" applyFont="1" applyFill="1" applyBorder="1" applyAlignment="1">
      <alignment vertical="center"/>
    </xf>
    <xf numFmtId="168" fontId="5" fillId="9" borderId="1" xfId="0" applyNumberFormat="1" applyFont="1" applyFill="1" applyBorder="1" applyAlignment="1">
      <alignment vertical="center"/>
    </xf>
    <xf numFmtId="42" fontId="5" fillId="6" borderId="1" xfId="1" applyNumberFormat="1" applyFont="1" applyFill="1" applyBorder="1" applyAlignment="1" applyProtection="1">
      <alignment vertical="center"/>
    </xf>
    <xf numFmtId="0" fontId="16" fillId="5" borderId="6" xfId="0" applyFont="1" applyFill="1" applyBorder="1" applyAlignment="1">
      <alignment textRotation="45" wrapText="1"/>
    </xf>
    <xf numFmtId="0" fontId="0" fillId="5" borderId="6" xfId="0" applyFill="1" applyBorder="1" applyAlignment="1">
      <alignment textRotation="45" wrapText="1"/>
    </xf>
    <xf numFmtId="0" fontId="0" fillId="6" borderId="6" xfId="0" applyFill="1" applyBorder="1" applyAlignment="1">
      <alignment horizontal="left" textRotation="45" wrapText="1"/>
    </xf>
    <xf numFmtId="0" fontId="10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5" fillId="6" borderId="1" xfId="3" applyFont="1" applyFill="1" applyBorder="1" applyAlignment="1">
      <alignment horizontal="center"/>
    </xf>
    <xf numFmtId="0" fontId="0" fillId="0" borderId="50" xfId="3" applyFont="1" applyBorder="1" applyAlignment="1" applyProtection="1">
      <alignment horizontal="left" vertical="center" indent="1"/>
      <protection locked="0"/>
    </xf>
    <xf numFmtId="0" fontId="0" fillId="0" borderId="52" xfId="3" applyFont="1" applyBorder="1" applyAlignment="1" applyProtection="1">
      <alignment horizontal="left" vertical="center" indent="1"/>
      <protection locked="0"/>
    </xf>
    <xf numFmtId="0" fontId="10" fillId="0" borderId="0" xfId="0" applyFont="1" applyAlignment="1">
      <alignment wrapText="1"/>
    </xf>
    <xf numFmtId="0" fontId="0" fillId="0" borderId="11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1" fontId="16" fillId="0" borderId="29" xfId="0" applyNumberFormat="1" applyFont="1" applyBorder="1" applyAlignment="1" applyProtection="1">
      <alignment vertical="center" wrapText="1"/>
      <protection locked="0"/>
    </xf>
    <xf numFmtId="1" fontId="16" fillId="0" borderId="31" xfId="0" applyNumberFormat="1" applyFont="1" applyBorder="1" applyAlignment="1" applyProtection="1">
      <alignment vertical="center" wrapText="1"/>
      <protection locked="0"/>
    </xf>
    <xf numFmtId="1" fontId="16" fillId="0" borderId="33" xfId="0" applyNumberFormat="1" applyFont="1" applyBorder="1" applyAlignment="1" applyProtection="1">
      <alignment vertical="center" wrapText="1"/>
      <protection locked="0"/>
    </xf>
    <xf numFmtId="165" fontId="16" fillId="0" borderId="34" xfId="0" applyNumberFormat="1" applyFont="1" applyBorder="1" applyAlignment="1" applyProtection="1">
      <alignment vertical="center" wrapText="1"/>
      <protection locked="0"/>
    </xf>
    <xf numFmtId="1" fontId="16" fillId="0" borderId="35" xfId="0" applyNumberFormat="1" applyFont="1" applyBorder="1" applyAlignment="1" applyProtection="1">
      <alignment vertical="center" wrapText="1"/>
      <protection locked="0"/>
    </xf>
    <xf numFmtId="1" fontId="16" fillId="0" borderId="37" xfId="0" applyNumberFormat="1" applyFont="1" applyBorder="1" applyAlignment="1" applyProtection="1">
      <alignment vertical="center" wrapText="1"/>
      <protection locked="0"/>
    </xf>
    <xf numFmtId="165" fontId="16" fillId="0" borderId="38" xfId="0" applyNumberFormat="1" applyFont="1" applyBorder="1" applyAlignment="1" applyProtection="1">
      <alignment vertical="center" wrapText="1"/>
      <protection locked="0"/>
    </xf>
    <xf numFmtId="1" fontId="16" fillId="0" borderId="39" xfId="0" applyNumberFormat="1" applyFont="1" applyBorder="1" applyAlignment="1" applyProtection="1">
      <alignment vertical="center" wrapText="1"/>
      <protection locked="0"/>
    </xf>
    <xf numFmtId="1" fontId="16" fillId="0" borderId="30" xfId="0" applyNumberFormat="1" applyFont="1" applyBorder="1" applyAlignment="1" applyProtection="1">
      <alignment vertical="center"/>
      <protection locked="0"/>
    </xf>
    <xf numFmtId="1" fontId="16" fillId="9" borderId="29" xfId="0" applyNumberFormat="1" applyFont="1" applyFill="1" applyBorder="1" applyAlignment="1">
      <alignment vertical="center" wrapText="1"/>
    </xf>
    <xf numFmtId="0" fontId="16" fillId="0" borderId="34" xfId="0" applyFont="1" applyBorder="1" applyAlignment="1" applyProtection="1">
      <alignment vertical="center" wrapText="1"/>
      <protection locked="0"/>
    </xf>
    <xf numFmtId="1" fontId="16" fillId="0" borderId="34" xfId="0" applyNumberFormat="1" applyFont="1" applyBorder="1" applyAlignment="1" applyProtection="1">
      <alignment vertical="center"/>
      <protection locked="0"/>
    </xf>
    <xf numFmtId="1" fontId="16" fillId="9" borderId="33" xfId="0" applyNumberFormat="1" applyFont="1" applyFill="1" applyBorder="1" applyAlignment="1">
      <alignment vertical="center" wrapText="1"/>
    </xf>
    <xf numFmtId="1" fontId="16" fillId="0" borderId="38" xfId="0" applyNumberFormat="1" applyFont="1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32" fillId="0" borderId="82" xfId="0" applyFont="1" applyBorder="1" applyAlignment="1">
      <alignment vertical="top"/>
    </xf>
    <xf numFmtId="0" fontId="0" fillId="0" borderId="82" xfId="0" applyBorder="1" applyAlignment="1">
      <alignment vertical="top"/>
    </xf>
    <xf numFmtId="0" fontId="32" fillId="0" borderId="69" xfId="0" applyFont="1" applyBorder="1" applyAlignment="1">
      <alignment vertical="top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6" fillId="0" borderId="81" xfId="0" applyFont="1" applyBorder="1" applyAlignment="1" applyProtection="1">
      <alignment horizontal="left" vertical="center" indent="1"/>
      <protection locked="0"/>
    </xf>
    <xf numFmtId="0" fontId="16" fillId="0" borderId="50" xfId="0" applyFont="1" applyBorder="1" applyAlignment="1" applyProtection="1">
      <alignment horizontal="left" vertical="center" indent="1"/>
      <protection locked="0"/>
    </xf>
    <xf numFmtId="0" fontId="16" fillId="0" borderId="52" xfId="0" applyFont="1" applyBorder="1" applyAlignment="1" applyProtection="1">
      <alignment horizontal="left" vertical="center" indent="1"/>
      <protection locked="0"/>
    </xf>
    <xf numFmtId="44" fontId="1" fillId="0" borderId="0" xfId="1" applyFont="1" applyFill="1" applyBorder="1" applyAlignment="1" applyProtection="1">
      <alignment horizontal="left" wrapText="1"/>
    </xf>
    <xf numFmtId="0" fontId="15" fillId="0" borderId="18" xfId="0" applyFont="1" applyBorder="1" applyAlignment="1">
      <alignment horizontal="center" wrapText="1"/>
    </xf>
    <xf numFmtId="0" fontId="15" fillId="7" borderId="16" xfId="0" applyFont="1" applyFill="1" applyBorder="1" applyAlignment="1">
      <alignment horizontal="left" vertical="center"/>
    </xf>
    <xf numFmtId="167" fontId="16" fillId="7" borderId="16" xfId="0" applyNumberFormat="1" applyFont="1" applyFill="1" applyBorder="1" applyAlignment="1">
      <alignment vertical="center"/>
    </xf>
    <xf numFmtId="9" fontId="16" fillId="7" borderId="23" xfId="0" applyNumberFormat="1" applyFont="1" applyFill="1" applyBorder="1" applyAlignment="1">
      <alignment vertical="center"/>
    </xf>
    <xf numFmtId="9" fontId="16" fillId="7" borderId="24" xfId="0" applyNumberFormat="1" applyFont="1" applyFill="1" applyBorder="1" applyAlignment="1">
      <alignment vertical="center"/>
    </xf>
    <xf numFmtId="164" fontId="16" fillId="7" borderId="16" xfId="0" applyNumberFormat="1" applyFont="1" applyFill="1" applyBorder="1" applyAlignment="1">
      <alignment vertical="center"/>
    </xf>
    <xf numFmtId="0" fontId="16" fillId="0" borderId="45" xfId="0" applyFont="1" applyBorder="1" applyAlignment="1">
      <alignment horizontal="left" vertical="center"/>
    </xf>
    <xf numFmtId="167" fontId="16" fillId="0" borderId="45" xfId="0" applyNumberFormat="1" applyFont="1" applyBorder="1" applyAlignment="1">
      <alignment vertical="center"/>
    </xf>
    <xf numFmtId="9" fontId="16" fillId="0" borderId="49" xfId="0" applyNumberFormat="1" applyFont="1" applyBorder="1" applyAlignment="1">
      <alignment vertical="center"/>
    </xf>
    <xf numFmtId="9" fontId="16" fillId="0" borderId="50" xfId="0" applyNumberFormat="1" applyFont="1" applyBorder="1" applyAlignment="1">
      <alignment vertical="center"/>
    </xf>
    <xf numFmtId="0" fontId="16" fillId="0" borderId="47" xfId="0" applyFont="1" applyBorder="1" applyAlignment="1">
      <alignment horizontal="left" vertical="center"/>
    </xf>
    <xf numFmtId="167" fontId="16" fillId="0" borderId="47" xfId="0" applyNumberFormat="1" applyFont="1" applyBorder="1" applyAlignment="1">
      <alignment vertical="center"/>
    </xf>
    <xf numFmtId="9" fontId="16" fillId="0" borderId="51" xfId="0" applyNumberFormat="1" applyFont="1" applyBorder="1" applyAlignment="1">
      <alignment vertical="center"/>
    </xf>
    <xf numFmtId="9" fontId="16" fillId="0" borderId="52" xfId="0" applyNumberFormat="1" applyFont="1" applyBorder="1" applyAlignment="1">
      <alignment vertical="center"/>
    </xf>
    <xf numFmtId="9" fontId="16" fillId="0" borderId="0" xfId="0" applyNumberFormat="1" applyFont="1" applyAlignment="1">
      <alignment vertical="center"/>
    </xf>
    <xf numFmtId="0" fontId="15" fillId="0" borderId="17" xfId="0" applyFont="1" applyBorder="1" applyAlignment="1">
      <alignment horizontal="right" vertical="center"/>
    </xf>
    <xf numFmtId="167" fontId="15" fillId="7" borderId="17" xfId="0" applyNumberFormat="1" applyFont="1" applyFill="1" applyBorder="1" applyAlignment="1">
      <alignment vertical="center"/>
    </xf>
    <xf numFmtId="9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wrapText="1"/>
    </xf>
    <xf numFmtId="0" fontId="15" fillId="7" borderId="63" xfId="0" applyFont="1" applyFill="1" applyBorder="1" applyAlignment="1">
      <alignment horizontal="left" vertical="center" wrapText="1"/>
    </xf>
    <xf numFmtId="0" fontId="16" fillId="7" borderId="63" xfId="0" applyFont="1" applyFill="1" applyBorder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32" fillId="0" borderId="86" xfId="0" applyFont="1" applyBorder="1" applyAlignment="1">
      <alignment vertical="top"/>
    </xf>
    <xf numFmtId="0" fontId="0" fillId="0" borderId="86" xfId="0" applyBorder="1" applyAlignment="1">
      <alignment vertical="top"/>
    </xf>
    <xf numFmtId="0" fontId="32" fillId="0" borderId="85" xfId="0" applyFont="1" applyBorder="1" applyAlignment="1">
      <alignment vertical="top"/>
    </xf>
    <xf numFmtId="0" fontId="34" fillId="0" borderId="0" xfId="0" applyFont="1" applyAlignment="1">
      <alignment horizontal="left" vertical="center"/>
    </xf>
    <xf numFmtId="166" fontId="7" fillId="0" borderId="44" xfId="1" applyNumberFormat="1" applyFont="1" applyBorder="1" applyAlignment="1" applyProtection="1">
      <alignment vertical="center"/>
    </xf>
    <xf numFmtId="166" fontId="7" fillId="0" borderId="46" xfId="1" applyNumberFormat="1" applyFont="1" applyBorder="1" applyAlignment="1" applyProtection="1">
      <alignment vertical="center"/>
    </xf>
    <xf numFmtId="166" fontId="7" fillId="0" borderId="48" xfId="1" applyNumberFormat="1" applyFont="1" applyBorder="1" applyAlignment="1" applyProtection="1">
      <alignment vertical="center"/>
    </xf>
    <xf numFmtId="166" fontId="5" fillId="6" borderId="13" xfId="1" applyNumberFormat="1" applyFont="1" applyFill="1" applyBorder="1" applyAlignment="1" applyProtection="1">
      <alignment vertical="center"/>
    </xf>
    <xf numFmtId="166" fontId="5" fillId="6" borderId="20" xfId="1" applyNumberFormat="1" applyFont="1" applyFill="1" applyBorder="1" applyAlignment="1" applyProtection="1">
      <alignment vertical="center"/>
    </xf>
    <xf numFmtId="0" fontId="34" fillId="0" borderId="0" xfId="0" applyFont="1" applyAlignment="1">
      <alignment horizontal="left" vertical="top"/>
    </xf>
    <xf numFmtId="0" fontId="16" fillId="0" borderId="15" xfId="0" applyFont="1" applyBorder="1"/>
    <xf numFmtId="0" fontId="1" fillId="0" borderId="15" xfId="3" applyBorder="1"/>
    <xf numFmtId="0" fontId="16" fillId="0" borderId="91" xfId="0" applyFont="1" applyBorder="1" applyAlignment="1">
      <alignment horizontal="left" vertical="center"/>
    </xf>
    <xf numFmtId="167" fontId="15" fillId="6" borderId="91" xfId="0" applyNumberFormat="1" applyFont="1" applyFill="1" applyBorder="1" applyAlignment="1">
      <alignment vertical="center"/>
    </xf>
    <xf numFmtId="9" fontId="16" fillId="0" borderId="15" xfId="0" applyNumberFormat="1" applyFont="1" applyBorder="1" applyAlignment="1">
      <alignment vertical="center"/>
    </xf>
    <xf numFmtId="0" fontId="10" fillId="1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1" fontId="10" fillId="0" borderId="0" xfId="0" applyNumberFormat="1" applyFont="1" applyAlignment="1" applyProtection="1">
      <alignment vertical="center"/>
      <protection locked="0"/>
    </xf>
    <xf numFmtId="0" fontId="5" fillId="0" borderId="15" xfId="0" applyFont="1" applyBorder="1" applyAlignment="1">
      <alignment horizontal="left"/>
    </xf>
    <xf numFmtId="164" fontId="15" fillId="9" borderId="92" xfId="4" applyNumberFormat="1" applyFont="1" applyFill="1" applyBorder="1" applyAlignment="1" applyProtection="1">
      <alignment horizontal="right" vertical="center"/>
    </xf>
    <xf numFmtId="0" fontId="10" fillId="0" borderId="93" xfId="0" applyFont="1" applyBorder="1" applyAlignment="1">
      <alignment vertical="center"/>
    </xf>
    <xf numFmtId="164" fontId="0" fillId="0" borderId="93" xfId="0" applyNumberFormat="1" applyBorder="1" applyAlignment="1">
      <alignment horizontal="right" vertical="center"/>
    </xf>
    <xf numFmtId="164" fontId="15" fillId="9" borderId="94" xfId="1" applyNumberFormat="1" applyFont="1" applyFill="1" applyBorder="1" applyAlignment="1" applyProtection="1">
      <alignment horizontal="right" vertical="center"/>
    </xf>
    <xf numFmtId="164" fontId="15" fillId="9" borderId="96" xfId="1" applyNumberFormat="1" applyFont="1" applyFill="1" applyBorder="1" applyAlignment="1" applyProtection="1">
      <alignment horizontal="right" vertical="center"/>
    </xf>
    <xf numFmtId="164" fontId="15" fillId="9" borderId="96" xfId="1" applyNumberFormat="1" applyFont="1" applyFill="1" applyBorder="1" applyAlignment="1" applyProtection="1">
      <alignment vertical="center"/>
    </xf>
    <xf numFmtId="164" fontId="0" fillId="0" borderId="93" xfId="1" applyNumberFormat="1" applyFont="1" applyFill="1" applyBorder="1" applyAlignment="1" applyProtection="1">
      <alignment horizontal="right" vertical="center"/>
    </xf>
    <xf numFmtId="164" fontId="0" fillId="0" borderId="93" xfId="1" applyNumberFormat="1" applyFont="1" applyFill="1" applyBorder="1" applyAlignment="1" applyProtection="1">
      <alignment vertical="center"/>
    </xf>
    <xf numFmtId="0" fontId="17" fillId="11" borderId="0" xfId="0" applyFont="1" applyFill="1" applyAlignment="1">
      <alignment horizontal="center" vertical="top"/>
    </xf>
    <xf numFmtId="0" fontId="17" fillId="11" borderId="0" xfId="0" applyFont="1" applyFill="1" applyAlignment="1">
      <alignment horizontal="left" vertical="top"/>
    </xf>
    <xf numFmtId="0" fontId="17" fillId="12" borderId="0" xfId="0" applyFont="1" applyFill="1" applyAlignment="1">
      <alignment horizontal="left" vertical="top"/>
    </xf>
    <xf numFmtId="168" fontId="15" fillId="0" borderId="0" xfId="0" applyNumberFormat="1" applyFont="1" applyAlignment="1">
      <alignment wrapText="1"/>
    </xf>
    <xf numFmtId="168" fontId="16" fillId="7" borderId="63" xfId="0" applyNumberFormat="1" applyFont="1" applyFill="1" applyBorder="1" applyAlignment="1">
      <alignment horizontal="right" vertical="center" wrapText="1" indent="2"/>
    </xf>
    <xf numFmtId="168" fontId="16" fillId="0" borderId="42" xfId="0" applyNumberFormat="1" applyFont="1" applyBorder="1" applyAlignment="1">
      <alignment horizontal="right" vertical="center" wrapText="1" indent="2"/>
    </xf>
    <xf numFmtId="168" fontId="16" fillId="0" borderId="43" xfId="0" applyNumberFormat="1" applyFont="1" applyBorder="1" applyAlignment="1">
      <alignment horizontal="right" vertical="center" wrapText="1" indent="2"/>
    </xf>
    <xf numFmtId="168" fontId="0" fillId="0" borderId="0" xfId="0" applyNumberFormat="1" applyAlignment="1">
      <alignment horizontal="right" indent="2"/>
    </xf>
    <xf numFmtId="0" fontId="17" fillId="12" borderId="0" xfId="0" applyFont="1" applyFill="1" applyAlignment="1" applyProtection="1">
      <alignment horizontal="left" vertical="top"/>
      <protection locked="0"/>
    </xf>
    <xf numFmtId="165" fontId="1" fillId="0" borderId="106" xfId="0" applyNumberFormat="1" applyFont="1" applyBorder="1" applyAlignment="1">
      <alignment horizontal="center"/>
    </xf>
    <xf numFmtId="0" fontId="0" fillId="2" borderId="109" xfId="0" applyFill="1" applyBorder="1" applyAlignment="1">
      <alignment horizontal="right" vertical="center" wrapText="1"/>
    </xf>
    <xf numFmtId="164" fontId="15" fillId="0" borderId="92" xfId="4" applyNumberFormat="1" applyFont="1" applyFill="1" applyBorder="1" applyAlignment="1" applyProtection="1">
      <alignment horizontal="right" vertical="center"/>
      <protection locked="0"/>
    </xf>
    <xf numFmtId="164" fontId="5" fillId="9" borderId="95" xfId="0" applyNumberFormat="1" applyFont="1" applyFill="1" applyBorder="1" applyAlignment="1">
      <alignment horizontal="right" vertical="center"/>
    </xf>
    <xf numFmtId="164" fontId="5" fillId="9" borderId="92" xfId="0" applyNumberFormat="1" applyFont="1" applyFill="1" applyBorder="1" applyAlignment="1">
      <alignment vertical="center"/>
    </xf>
    <xf numFmtId="10" fontId="1" fillId="0" borderId="95" xfId="4" applyNumberFormat="1" applyFont="1" applyFill="1" applyBorder="1" applyAlignment="1" applyProtection="1">
      <alignment vertical="center" shrinkToFit="1"/>
      <protection locked="0"/>
    </xf>
    <xf numFmtId="0" fontId="0" fillId="0" borderId="110" xfId="0" applyBorder="1"/>
    <xf numFmtId="0" fontId="37" fillId="0" borderId="110" xfId="0" applyFont="1" applyBorder="1"/>
    <xf numFmtId="0" fontId="2" fillId="0" borderId="110" xfId="0" applyFont="1" applyBorder="1" applyAlignment="1">
      <alignment horizontal="center"/>
    </xf>
    <xf numFmtId="0" fontId="14" fillId="0" borderId="110" xfId="0" applyFont="1" applyBorder="1"/>
    <xf numFmtId="0" fontId="18" fillId="0" borderId="110" xfId="0" applyFont="1" applyBorder="1"/>
    <xf numFmtId="0" fontId="3" fillId="0" borderId="110" xfId="0" applyFont="1" applyBorder="1" applyAlignment="1">
      <alignment horizontal="center"/>
    </xf>
    <xf numFmtId="0" fontId="7" fillId="0" borderId="110" xfId="0" applyFont="1" applyBorder="1"/>
    <xf numFmtId="0" fontId="16" fillId="0" borderId="110" xfId="0" applyFont="1" applyBorder="1"/>
    <xf numFmtId="0" fontId="10" fillId="0" borderId="110" xfId="0" applyFont="1" applyBorder="1"/>
    <xf numFmtId="0" fontId="16" fillId="0" borderId="110" xfId="0" applyFont="1" applyBorder="1" applyAlignment="1">
      <alignment vertical="center"/>
    </xf>
    <xf numFmtId="0" fontId="8" fillId="0" borderId="110" xfId="2" applyBorder="1" applyAlignment="1" applyProtection="1"/>
    <xf numFmtId="0" fontId="9" fillId="0" borderId="110" xfId="0" applyFont="1" applyBorder="1"/>
    <xf numFmtId="0" fontId="11" fillId="0" borderId="110" xfId="0" applyFont="1" applyBorder="1" applyAlignment="1">
      <alignment horizontal="center"/>
    </xf>
    <xf numFmtId="0" fontId="12" fillId="0" borderId="110" xfId="0" applyFont="1" applyBorder="1" applyAlignment="1">
      <alignment horizontal="center"/>
    </xf>
    <xf numFmtId="0" fontId="11" fillId="0" borderId="110" xfId="0" applyFont="1" applyBorder="1"/>
    <xf numFmtId="0" fontId="18" fillId="0" borderId="111" xfId="0" applyFont="1" applyBorder="1"/>
    <xf numFmtId="0" fontId="0" fillId="0" borderId="112" xfId="0" applyBorder="1"/>
    <xf numFmtId="0" fontId="3" fillId="0" borderId="112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6" fillId="0" borderId="0" xfId="0" applyFont="1" applyAlignment="1">
      <alignment horizontal="center" textRotation="90"/>
    </xf>
    <xf numFmtId="44" fontId="0" fillId="4" borderId="0" xfId="1" applyFont="1" applyFill="1" applyBorder="1" applyAlignment="1" applyProtection="1">
      <alignment horizontal="left" wrapText="1"/>
    </xf>
    <xf numFmtId="0" fontId="26" fillId="0" borderId="0" xfId="0" applyFont="1" applyAlignment="1">
      <alignment vertical="top" wrapText="1"/>
    </xf>
    <xf numFmtId="3" fontId="26" fillId="0" borderId="0" xfId="0" applyNumberFormat="1" applyFont="1" applyAlignment="1">
      <alignment vertical="top" wrapText="1"/>
    </xf>
    <xf numFmtId="3" fontId="0" fillId="0" borderId="0" xfId="0" applyNumberFormat="1" applyAlignment="1">
      <alignment vertical="center"/>
    </xf>
    <xf numFmtId="3" fontId="16" fillId="0" borderId="0" xfId="0" applyNumberFormat="1" applyFont="1" applyAlignment="1">
      <alignment vertical="center"/>
    </xf>
    <xf numFmtId="3" fontId="0" fillId="0" borderId="0" xfId="0" applyNumberFormat="1"/>
    <xf numFmtId="3" fontId="5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0" fillId="0" borderId="117" xfId="0" applyBorder="1" applyAlignment="1">
      <alignment horizontal="left" vertical="center" wrapText="1"/>
    </xf>
    <xf numFmtId="0" fontId="0" fillId="0" borderId="118" xfId="0" applyBorder="1" applyAlignment="1">
      <alignment horizontal="left" vertical="center" wrapText="1"/>
    </xf>
    <xf numFmtId="0" fontId="15" fillId="9" borderId="121" xfId="0" applyFont="1" applyFill="1" applyBorder="1" applyAlignment="1">
      <alignment horizontal="left" vertical="center"/>
    </xf>
    <xf numFmtId="0" fontId="10" fillId="0" borderId="101" xfId="0" applyFont="1" applyBorder="1" applyAlignment="1">
      <alignment horizontal="left" vertical="center" wrapText="1"/>
    </xf>
    <xf numFmtId="9" fontId="0" fillId="0" borderId="101" xfId="4" applyFont="1" applyFill="1" applyBorder="1" applyAlignment="1" applyProtection="1">
      <alignment horizontal="center" vertical="center" wrapText="1"/>
    </xf>
    <xf numFmtId="168" fontId="0" fillId="0" borderId="101" xfId="0" applyNumberFormat="1" applyBorder="1" applyAlignment="1">
      <alignment horizontal="center" vertical="center" wrapText="1"/>
    </xf>
    <xf numFmtId="0" fontId="15" fillId="9" borderId="94" xfId="0" applyFont="1" applyFill="1" applyBorder="1" applyAlignment="1">
      <alignment horizontal="center" vertical="center"/>
    </xf>
    <xf numFmtId="0" fontId="0" fillId="0" borderId="81" xfId="3" applyFont="1" applyBorder="1" applyAlignment="1">
      <alignment horizontal="left" vertical="center" indent="1"/>
    </xf>
    <xf numFmtId="14" fontId="23" fillId="0" borderId="0" xfId="3" applyNumberFormat="1" applyFont="1" applyAlignment="1">
      <alignment vertical="top"/>
    </xf>
    <xf numFmtId="0" fontId="16" fillId="0" borderId="65" xfId="0" applyFont="1" applyBorder="1" applyAlignment="1" applyProtection="1">
      <alignment horizontal="left" vertical="center" wrapText="1" indent="1"/>
      <protection locked="0"/>
    </xf>
    <xf numFmtId="0" fontId="16" fillId="0" borderId="66" xfId="0" applyFont="1" applyBorder="1" applyAlignment="1" applyProtection="1">
      <alignment horizontal="left" vertical="center" wrapText="1" indent="1"/>
      <protection locked="0"/>
    </xf>
    <xf numFmtId="0" fontId="16" fillId="0" borderId="67" xfId="0" applyFont="1" applyBorder="1" applyAlignment="1" applyProtection="1">
      <alignment horizontal="left" vertical="center" wrapText="1" indent="1"/>
      <protection locked="0"/>
    </xf>
    <xf numFmtId="0" fontId="16" fillId="0" borderId="68" xfId="0" applyFont="1" applyBorder="1" applyAlignment="1" applyProtection="1">
      <alignment horizontal="left" vertical="center" wrapText="1" indent="1"/>
      <protection locked="0"/>
    </xf>
    <xf numFmtId="0" fontId="40" fillId="0" borderId="0" xfId="0" applyFont="1" applyAlignment="1">
      <alignment vertical="top" wrapText="1"/>
    </xf>
    <xf numFmtId="42" fontId="15" fillId="9" borderId="94" xfId="1" applyNumberFormat="1" applyFont="1" applyFill="1" applyBorder="1" applyAlignment="1" applyProtection="1">
      <alignment horizontal="right" vertical="center"/>
    </xf>
    <xf numFmtId="42" fontId="0" fillId="0" borderId="93" xfId="0" applyNumberFormat="1" applyBorder="1" applyAlignment="1">
      <alignment horizontal="right" vertical="center"/>
    </xf>
    <xf numFmtId="42" fontId="15" fillId="9" borderId="96" xfId="1" applyNumberFormat="1" applyFont="1" applyFill="1" applyBorder="1" applyAlignment="1" applyProtection="1">
      <alignment horizontal="right" vertical="center"/>
    </xf>
    <xf numFmtId="42" fontId="0" fillId="0" borderId="93" xfId="1" applyNumberFormat="1" applyFont="1" applyFill="1" applyBorder="1" applyAlignment="1" applyProtection="1">
      <alignment horizontal="right" vertical="center"/>
    </xf>
    <xf numFmtId="42" fontId="15" fillId="9" borderId="96" xfId="1" applyNumberFormat="1" applyFont="1" applyFill="1" applyBorder="1" applyAlignment="1" applyProtection="1">
      <alignment vertical="center"/>
    </xf>
    <xf numFmtId="42" fontId="0" fillId="0" borderId="93" xfId="1" applyNumberFormat="1" applyFont="1" applyFill="1" applyBorder="1" applyAlignment="1" applyProtection="1">
      <alignment vertical="center"/>
    </xf>
    <xf numFmtId="42" fontId="5" fillId="9" borderId="95" xfId="0" applyNumberFormat="1" applyFont="1" applyFill="1" applyBorder="1" applyAlignment="1">
      <alignment horizontal="right" vertical="center"/>
    </xf>
    <xf numFmtId="42" fontId="1" fillId="0" borderId="106" xfId="0" applyNumberFormat="1" applyFont="1" applyBorder="1" applyAlignment="1">
      <alignment horizontal="center"/>
    </xf>
    <xf numFmtId="42" fontId="15" fillId="9" borderId="92" xfId="4" applyNumberFormat="1" applyFont="1" applyFill="1" applyBorder="1" applyAlignment="1" applyProtection="1">
      <alignment horizontal="right" vertical="center"/>
    </xf>
    <xf numFmtId="42" fontId="15" fillId="0" borderId="92" xfId="4" applyNumberFormat="1" applyFont="1" applyFill="1" applyBorder="1" applyAlignment="1" applyProtection="1">
      <alignment horizontal="right" vertical="center"/>
      <protection locked="0"/>
    </xf>
    <xf numFmtId="42" fontId="5" fillId="9" borderId="92" xfId="0" applyNumberFormat="1" applyFont="1" applyFill="1" applyBorder="1" applyAlignment="1">
      <alignment vertical="center"/>
    </xf>
    <xf numFmtId="42" fontId="0" fillId="0" borderId="0" xfId="0" applyNumberFormat="1"/>
    <xf numFmtId="44" fontId="1" fillId="0" borderId="0" xfId="3" applyNumberFormat="1"/>
    <xf numFmtId="166" fontId="5" fillId="6" borderId="1" xfId="3" applyNumberFormat="1" applyFont="1" applyFill="1" applyBorder="1" applyAlignment="1">
      <alignment horizontal="center"/>
    </xf>
    <xf numFmtId="166" fontId="1" fillId="0" borderId="0" xfId="3" applyNumberFormat="1"/>
    <xf numFmtId="44" fontId="5" fillId="6" borderId="1" xfId="0" applyNumberFormat="1" applyFont="1" applyFill="1" applyBorder="1" applyAlignment="1">
      <alignment horizontal="center"/>
    </xf>
    <xf numFmtId="44" fontId="0" fillId="0" borderId="0" xfId="0" applyNumberFormat="1"/>
    <xf numFmtId="0" fontId="16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6" fillId="6" borderId="1" xfId="4" applyFont="1" applyFill="1" applyBorder="1" applyAlignment="1" applyProtection="1">
      <alignment horizontal="center" vertical="center" wrapText="1"/>
    </xf>
    <xf numFmtId="9" fontId="0" fillId="0" borderId="89" xfId="4" applyFont="1" applyFill="1" applyBorder="1" applyAlignment="1" applyProtection="1">
      <alignment horizontal="center" vertical="center"/>
      <protection locked="0"/>
    </xf>
    <xf numFmtId="9" fontId="0" fillId="0" borderId="90" xfId="4" applyFont="1" applyFill="1" applyBorder="1" applyAlignment="1" applyProtection="1">
      <alignment horizontal="center" vertical="center"/>
      <protection locked="0"/>
    </xf>
    <xf numFmtId="9" fontId="1" fillId="0" borderId="15" xfId="4" applyFill="1" applyBorder="1" applyAlignment="1" applyProtection="1">
      <alignment horizontal="center"/>
    </xf>
    <xf numFmtId="9" fontId="1" fillId="0" borderId="0" xfId="4" applyAlignment="1" applyProtection="1">
      <alignment horizontal="center"/>
    </xf>
    <xf numFmtId="9" fontId="16" fillId="0" borderId="32" xfId="4" applyFont="1" applyFill="1" applyBorder="1" applyAlignment="1" applyProtection="1">
      <alignment horizontal="center" vertical="center" wrapText="1"/>
      <protection locked="0"/>
    </xf>
    <xf numFmtId="9" fontId="16" fillId="0" borderId="36" xfId="4" applyFont="1" applyFill="1" applyBorder="1" applyAlignment="1" applyProtection="1">
      <alignment horizontal="center" vertical="center" wrapText="1"/>
      <protection locked="0"/>
    </xf>
    <xf numFmtId="9" fontId="16" fillId="0" borderId="137" xfId="4" applyFont="1" applyFill="1" applyBorder="1" applyAlignment="1" applyProtection="1">
      <alignment horizontal="center" vertical="center" wrapText="1"/>
      <protection locked="0"/>
    </xf>
    <xf numFmtId="0" fontId="22" fillId="4" borderId="0" xfId="3" applyFont="1" applyFill="1"/>
    <xf numFmtId="44" fontId="16" fillId="4" borderId="0" xfId="0" applyNumberFormat="1" applyFont="1" applyFill="1" applyAlignment="1">
      <alignment horizontal="center" textRotation="90"/>
    </xf>
    <xf numFmtId="0" fontId="10" fillId="4" borderId="0" xfId="0" applyFont="1" applyFill="1" applyAlignment="1">
      <alignment vertical="top" wrapText="1"/>
    </xf>
    <xf numFmtId="0" fontId="1" fillId="4" borderId="0" xfId="3" applyFill="1"/>
    <xf numFmtId="0" fontId="26" fillId="4" borderId="0" xfId="0" applyFont="1" applyFill="1" applyAlignment="1">
      <alignment vertical="top" wrapText="1"/>
    </xf>
    <xf numFmtId="0" fontId="22" fillId="4" borderId="0" xfId="0" applyFont="1" applyFill="1"/>
    <xf numFmtId="0" fontId="10" fillId="4" borderId="0" xfId="0" applyFont="1" applyFill="1"/>
    <xf numFmtId="0" fontId="0" fillId="4" borderId="0" xfId="0" applyFill="1"/>
    <xf numFmtId="0" fontId="25" fillId="4" borderId="0" xfId="0" applyFont="1" applyFill="1"/>
    <xf numFmtId="0" fontId="33" fillId="4" borderId="0" xfId="0" applyFont="1" applyFill="1"/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42" fontId="0" fillId="0" borderId="81" xfId="3" applyNumberFormat="1" applyFont="1" applyBorder="1" applyAlignment="1" applyProtection="1">
      <alignment vertical="center"/>
      <protection locked="0"/>
    </xf>
    <xf numFmtId="42" fontId="0" fillId="0" borderId="50" xfId="3" applyNumberFormat="1" applyFont="1" applyBorder="1" applyAlignment="1" applyProtection="1">
      <alignment vertical="center"/>
      <protection locked="0"/>
    </xf>
    <xf numFmtId="42" fontId="0" fillId="0" borderId="52" xfId="3" applyNumberFormat="1" applyFont="1" applyBorder="1" applyAlignment="1" applyProtection="1">
      <alignment vertical="center"/>
      <protection locked="0"/>
    </xf>
    <xf numFmtId="42" fontId="1" fillId="0" borderId="15" xfId="3" applyNumberFormat="1" applyBorder="1"/>
    <xf numFmtId="42" fontId="6" fillId="6" borderId="9" xfId="3" applyNumberFormat="1" applyFont="1" applyFill="1" applyBorder="1"/>
    <xf numFmtId="42" fontId="1" fillId="0" borderId="0" xfId="3" applyNumberFormat="1" applyAlignment="1">
      <alignment vertical="center"/>
    </xf>
    <xf numFmtId="42" fontId="1" fillId="0" borderId="0" xfId="3" applyNumberFormat="1"/>
    <xf numFmtId="42" fontId="16" fillId="9" borderId="53" xfId="0" applyNumberFormat="1" applyFont="1" applyFill="1" applyBorder="1" applyAlignment="1">
      <alignment vertical="center" wrapText="1"/>
    </xf>
    <xf numFmtId="42" fontId="16" fillId="9" borderId="54" xfId="0" applyNumberFormat="1" applyFont="1" applyFill="1" applyBorder="1" applyAlignment="1">
      <alignment vertical="center" wrapText="1"/>
    </xf>
    <xf numFmtId="42" fontId="16" fillId="9" borderId="55" xfId="0" applyNumberFormat="1" applyFont="1" applyFill="1" applyBorder="1" applyAlignment="1">
      <alignment vertical="center" wrapText="1"/>
    </xf>
    <xf numFmtId="42" fontId="16" fillId="9" borderId="30" xfId="0" applyNumberFormat="1" applyFont="1" applyFill="1" applyBorder="1" applyAlignment="1">
      <alignment vertical="center" wrapText="1"/>
    </xf>
    <xf numFmtId="42" fontId="16" fillId="9" borderId="56" xfId="0" applyNumberFormat="1" applyFont="1" applyFill="1" applyBorder="1" applyAlignment="1">
      <alignment vertical="center" wrapText="1"/>
    </xf>
    <xf numFmtId="42" fontId="16" fillId="9" borderId="34" xfId="0" applyNumberFormat="1" applyFont="1" applyFill="1" applyBorder="1" applyAlignment="1">
      <alignment vertical="center" wrapText="1"/>
    </xf>
    <xf numFmtId="42" fontId="16" fillId="9" borderId="57" xfId="0" applyNumberFormat="1" applyFont="1" applyFill="1" applyBorder="1" applyAlignment="1">
      <alignment vertical="center" wrapText="1"/>
    </xf>
    <xf numFmtId="42" fontId="16" fillId="9" borderId="38" xfId="0" applyNumberFormat="1" applyFont="1" applyFill="1" applyBorder="1" applyAlignment="1">
      <alignment vertical="center" wrapText="1"/>
    </xf>
    <xf numFmtId="42" fontId="16" fillId="9" borderId="58" xfId="0" applyNumberFormat="1" applyFont="1" applyFill="1" applyBorder="1" applyAlignment="1">
      <alignment vertical="center" wrapText="1"/>
    </xf>
    <xf numFmtId="42" fontId="15" fillId="9" borderId="32" xfId="0" applyNumberFormat="1" applyFont="1" applyFill="1" applyBorder="1" applyAlignment="1">
      <alignment vertical="center" wrapText="1"/>
    </xf>
    <xf numFmtId="42" fontId="15" fillId="9" borderId="36" xfId="0" applyNumberFormat="1" applyFont="1" applyFill="1" applyBorder="1" applyAlignment="1">
      <alignment vertical="center" wrapText="1"/>
    </xf>
    <xf numFmtId="42" fontId="15" fillId="9" borderId="59" xfId="0" applyNumberFormat="1" applyFont="1" applyFill="1" applyBorder="1" applyAlignment="1">
      <alignment vertical="center" wrapText="1"/>
    </xf>
    <xf numFmtId="42" fontId="15" fillId="6" borderId="9" xfId="0" applyNumberFormat="1" applyFont="1" applyFill="1" applyBorder="1" applyAlignment="1">
      <alignment vertical="center"/>
    </xf>
    <xf numFmtId="42" fontId="16" fillId="9" borderId="30" xfId="0" applyNumberFormat="1" applyFont="1" applyFill="1" applyBorder="1" applyAlignment="1">
      <alignment vertical="center"/>
    </xf>
    <xf numFmtId="42" fontId="16" fillId="0" borderId="34" xfId="0" applyNumberFormat="1" applyFont="1" applyBorder="1" applyAlignment="1" applyProtection="1">
      <alignment vertical="center" wrapText="1"/>
      <protection locked="0"/>
    </xf>
    <xf numFmtId="42" fontId="16" fillId="0" borderId="38" xfId="0" applyNumberFormat="1" applyFont="1" applyBorder="1" applyAlignment="1" applyProtection="1">
      <alignment vertical="center" wrapText="1"/>
      <protection locked="0"/>
    </xf>
    <xf numFmtId="42" fontId="16" fillId="0" borderId="32" xfId="0" applyNumberFormat="1" applyFont="1" applyBorder="1" applyAlignment="1" applyProtection="1">
      <alignment vertical="center" wrapText="1"/>
      <protection locked="0"/>
    </xf>
    <xf numFmtId="42" fontId="15" fillId="9" borderId="60" xfId="0" applyNumberFormat="1" applyFont="1" applyFill="1" applyBorder="1" applyAlignment="1">
      <alignment vertical="center" wrapText="1"/>
    </xf>
    <xf numFmtId="42" fontId="16" fillId="0" borderId="36" xfId="0" applyNumberFormat="1" applyFont="1" applyBorder="1" applyAlignment="1" applyProtection="1">
      <alignment vertical="center" wrapText="1"/>
      <protection locked="0"/>
    </xf>
    <xf numFmtId="42" fontId="15" fillId="9" borderId="61" xfId="0" applyNumberFormat="1" applyFont="1" applyFill="1" applyBorder="1" applyAlignment="1">
      <alignment vertical="center" wrapText="1"/>
    </xf>
    <xf numFmtId="42" fontId="16" fillId="0" borderId="40" xfId="0" applyNumberFormat="1" applyFont="1" applyBorder="1" applyAlignment="1" applyProtection="1">
      <alignment vertical="center" wrapText="1"/>
      <protection locked="0"/>
    </xf>
    <xf numFmtId="42" fontId="15" fillId="9" borderId="62" xfId="0" applyNumberFormat="1" applyFont="1" applyFill="1" applyBorder="1" applyAlignment="1">
      <alignment vertical="center" wrapText="1"/>
    </xf>
    <xf numFmtId="42" fontId="16" fillId="0" borderId="81" xfId="0" applyNumberFormat="1" applyFont="1" applyBorder="1" applyAlignment="1" applyProtection="1">
      <alignment vertical="center"/>
      <protection locked="0"/>
    </xf>
    <xf numFmtId="42" fontId="16" fillId="0" borderId="50" xfId="0" applyNumberFormat="1" applyFont="1" applyBorder="1" applyAlignment="1" applyProtection="1">
      <alignment vertical="center"/>
      <protection locked="0"/>
    </xf>
    <xf numFmtId="42" fontId="16" fillId="0" borderId="83" xfId="0" applyNumberFormat="1" applyFont="1" applyBorder="1" applyAlignment="1" applyProtection="1">
      <alignment vertical="center"/>
      <protection locked="0"/>
    </xf>
    <xf numFmtId="42" fontId="16" fillId="0" borderId="84" xfId="0" applyNumberFormat="1" applyFont="1" applyBorder="1" applyAlignment="1" applyProtection="1">
      <alignment vertical="center"/>
      <protection locked="0"/>
    </xf>
    <xf numFmtId="42" fontId="16" fillId="0" borderId="52" xfId="0" applyNumberFormat="1" applyFont="1" applyBorder="1" applyAlignment="1" applyProtection="1">
      <alignment vertical="center"/>
      <protection locked="0"/>
    </xf>
    <xf numFmtId="42" fontId="16" fillId="0" borderId="15" xfId="0" applyNumberFormat="1" applyFont="1" applyBorder="1"/>
    <xf numFmtId="42" fontId="15" fillId="6" borderId="9" xfId="0" applyNumberFormat="1" applyFont="1" applyFill="1" applyBorder="1"/>
    <xf numFmtId="42" fontId="16" fillId="0" borderId="45" xfId="0" applyNumberFormat="1" applyFont="1" applyBorder="1" applyAlignment="1">
      <alignment vertical="center"/>
    </xf>
    <xf numFmtId="42" fontId="16" fillId="0" borderId="47" xfId="0" applyNumberFormat="1" applyFont="1" applyBorder="1" applyAlignment="1">
      <alignment vertical="center"/>
    </xf>
    <xf numFmtId="42" fontId="16" fillId="7" borderId="16" xfId="0" applyNumberFormat="1" applyFont="1" applyFill="1" applyBorder="1" applyAlignment="1">
      <alignment vertical="center"/>
    </xf>
    <xf numFmtId="42" fontId="15" fillId="6" borderId="91" xfId="0" applyNumberFormat="1" applyFont="1" applyFill="1" applyBorder="1" applyAlignment="1">
      <alignment vertical="center"/>
    </xf>
    <xf numFmtId="42" fontId="15" fillId="7" borderId="17" xfId="0" applyNumberFormat="1" applyFont="1" applyFill="1" applyBorder="1" applyAlignment="1">
      <alignment vertical="center"/>
    </xf>
    <xf numFmtId="9" fontId="5" fillId="6" borderId="138" xfId="4" applyFont="1" applyFill="1" applyBorder="1" applyAlignment="1" applyProtection="1">
      <alignment horizontal="right" vertical="center"/>
    </xf>
    <xf numFmtId="166" fontId="6" fillId="0" borderId="19" xfId="1" applyNumberFormat="1" applyFont="1" applyFill="1" applyBorder="1" applyAlignment="1" applyProtection="1">
      <alignment vertical="center"/>
    </xf>
    <xf numFmtId="9" fontId="0" fillId="0" borderId="87" xfId="4" applyFont="1" applyFill="1" applyBorder="1" applyAlignment="1" applyProtection="1">
      <alignment horizontal="center" vertical="center"/>
      <protection locked="0"/>
    </xf>
    <xf numFmtId="44" fontId="16" fillId="0" borderId="30" xfId="0" applyNumberFormat="1" applyFont="1" applyBorder="1" applyAlignment="1" applyProtection="1">
      <alignment vertical="center" wrapText="1"/>
      <protection locked="0"/>
    </xf>
    <xf numFmtId="0" fontId="5" fillId="0" borderId="110" xfId="0" applyFont="1" applyBorder="1" applyAlignment="1">
      <alignment horizontal="center"/>
    </xf>
    <xf numFmtId="0" fontId="5" fillId="0" borderId="110" xfId="0" applyFont="1" applyBorder="1" applyAlignment="1">
      <alignment horizontal="center" wrapText="1"/>
    </xf>
    <xf numFmtId="169" fontId="16" fillId="0" borderId="30" xfId="0" applyNumberFormat="1" applyFont="1" applyBorder="1" applyAlignment="1" applyProtection="1">
      <alignment vertical="center" wrapText="1"/>
      <protection locked="0"/>
    </xf>
    <xf numFmtId="1" fontId="16" fillId="0" borderId="65" xfId="0" applyNumberFormat="1" applyFont="1" applyBorder="1" applyAlignment="1" applyProtection="1">
      <alignment vertical="center" wrapText="1"/>
      <protection locked="0"/>
    </xf>
    <xf numFmtId="42" fontId="16" fillId="9" borderId="61" xfId="0" applyNumberFormat="1" applyFont="1" applyFill="1" applyBorder="1" applyAlignment="1">
      <alignment vertical="center" wrapText="1"/>
    </xf>
    <xf numFmtId="169" fontId="16" fillId="0" borderId="140" xfId="0" applyNumberFormat="1" applyFont="1" applyBorder="1" applyAlignment="1" applyProtection="1">
      <alignment vertical="center" wrapText="1"/>
      <protection locked="0"/>
    </xf>
    <xf numFmtId="169" fontId="16" fillId="0" borderId="34" xfId="0" applyNumberFormat="1" applyFont="1" applyBorder="1" applyAlignment="1" applyProtection="1">
      <alignment vertical="center" wrapText="1"/>
      <protection locked="0"/>
    </xf>
    <xf numFmtId="44" fontId="16" fillId="0" borderId="34" xfId="0" applyNumberFormat="1" applyFont="1" applyBorder="1" applyAlignment="1" applyProtection="1">
      <alignment vertical="center" wrapText="1"/>
      <protection locked="0"/>
    </xf>
    <xf numFmtId="44" fontId="16" fillId="0" borderId="38" xfId="0" applyNumberFormat="1" applyFont="1" applyBorder="1" applyAlignment="1" applyProtection="1">
      <alignment vertical="center" wrapText="1"/>
      <protection locked="0"/>
    </xf>
    <xf numFmtId="0" fontId="42" fillId="3" borderId="110" xfId="0" applyFont="1" applyFill="1" applyBorder="1" applyAlignment="1">
      <alignment horizontal="center" vertical="center"/>
    </xf>
    <xf numFmtId="0" fontId="5" fillId="0" borderId="110" xfId="0" applyFont="1" applyBorder="1" applyAlignment="1">
      <alignment horizontal="center" wrapText="1"/>
    </xf>
    <xf numFmtId="0" fontId="16" fillId="0" borderId="110" xfId="0" applyFont="1" applyBorder="1" applyAlignment="1">
      <alignment horizontal="center" vertical="center"/>
    </xf>
    <xf numFmtId="0" fontId="43" fillId="0" borderId="113" xfId="0" applyFont="1" applyBorder="1" applyAlignment="1">
      <alignment horizontal="center"/>
    </xf>
    <xf numFmtId="0" fontId="5" fillId="0" borderId="110" xfId="0" applyFont="1" applyBorder="1" applyAlignment="1">
      <alignment horizontal="center"/>
    </xf>
    <xf numFmtId="0" fontId="4" fillId="13" borderId="114" xfId="0" applyFont="1" applyFill="1" applyBorder="1" applyAlignment="1" applyProtection="1">
      <alignment horizontal="center" vertical="center"/>
      <protection locked="0"/>
    </xf>
    <xf numFmtId="0" fontId="4" fillId="13" borderId="115" xfId="0" applyFont="1" applyFill="1" applyBorder="1" applyAlignment="1" applyProtection="1">
      <alignment horizontal="center" vertical="center"/>
      <protection locked="0"/>
    </xf>
    <xf numFmtId="0" fontId="4" fillId="13" borderId="116" xfId="0" applyFont="1" applyFill="1" applyBorder="1" applyAlignment="1" applyProtection="1">
      <alignment horizontal="center" vertical="center"/>
      <protection locked="0"/>
    </xf>
    <xf numFmtId="0" fontId="6" fillId="0" borderId="126" xfId="0" applyFont="1" applyBorder="1" applyAlignment="1">
      <alignment vertical="center"/>
    </xf>
    <xf numFmtId="0" fontId="6" fillId="0" borderId="127" xfId="0" applyFont="1" applyBorder="1" applyAlignment="1">
      <alignment vertical="center"/>
    </xf>
    <xf numFmtId="0" fontId="6" fillId="0" borderId="128" xfId="0" applyFont="1" applyBorder="1" applyAlignment="1">
      <alignment vertical="center"/>
    </xf>
    <xf numFmtId="0" fontId="6" fillId="0" borderId="12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30" xfId="0" applyFont="1" applyBorder="1" applyAlignment="1">
      <alignment vertical="center"/>
    </xf>
    <xf numFmtId="0" fontId="6" fillId="0" borderId="131" xfId="0" applyFont="1" applyBorder="1" applyAlignment="1">
      <alignment vertical="center"/>
    </xf>
    <xf numFmtId="0" fontId="6" fillId="0" borderId="132" xfId="0" applyFont="1" applyBorder="1" applyAlignment="1">
      <alignment vertical="center"/>
    </xf>
    <xf numFmtId="0" fontId="6" fillId="0" borderId="133" xfId="0" applyFont="1" applyBorder="1" applyAlignment="1">
      <alignment vertical="center"/>
    </xf>
    <xf numFmtId="0" fontId="0" fillId="0" borderId="127" xfId="0" applyBorder="1" applyAlignment="1">
      <alignment vertical="center"/>
    </xf>
    <xf numFmtId="0" fontId="0" fillId="0" borderId="128" xfId="0" applyBorder="1" applyAlignment="1">
      <alignment vertical="center"/>
    </xf>
    <xf numFmtId="0" fontId="0" fillId="0" borderId="12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0" xfId="0" applyBorder="1" applyAlignment="1">
      <alignment vertical="center"/>
    </xf>
    <xf numFmtId="0" fontId="0" fillId="0" borderId="131" xfId="0" applyBorder="1" applyAlignment="1">
      <alignment vertical="center"/>
    </xf>
    <xf numFmtId="0" fontId="0" fillId="0" borderId="132" xfId="0" applyBorder="1" applyAlignment="1">
      <alignment vertical="center"/>
    </xf>
    <xf numFmtId="0" fontId="0" fillId="0" borderId="133" xfId="0" applyBorder="1" applyAlignment="1">
      <alignment vertical="center"/>
    </xf>
    <xf numFmtId="0" fontId="6" fillId="0" borderId="134" xfId="0" applyFont="1" applyBorder="1"/>
    <xf numFmtId="0" fontId="0" fillId="0" borderId="135" xfId="0" applyBorder="1"/>
    <xf numFmtId="0" fontId="0" fillId="0" borderId="111" xfId="0" applyBorder="1"/>
    <xf numFmtId="0" fontId="15" fillId="0" borderId="110" xfId="0" applyFont="1" applyBorder="1" applyAlignment="1">
      <alignment horizontal="center"/>
    </xf>
    <xf numFmtId="0" fontId="15" fillId="9" borderId="94" xfId="0" applyFont="1" applyFill="1" applyBorder="1" applyAlignment="1">
      <alignment horizontal="left" vertical="center"/>
    </xf>
    <xf numFmtId="0" fontId="15" fillId="9" borderId="92" xfId="0" applyFont="1" applyFill="1" applyBorder="1" applyAlignment="1">
      <alignment horizontal="center" vertical="center"/>
    </xf>
    <xf numFmtId="0" fontId="0" fillId="0" borderId="93" xfId="0" applyBorder="1" applyAlignment="1">
      <alignment horizontal="left" vertical="center" wrapText="1"/>
    </xf>
    <xf numFmtId="0" fontId="15" fillId="2" borderId="95" xfId="0" applyFont="1" applyFill="1" applyBorder="1" applyAlignment="1">
      <alignment vertical="center" wrapText="1"/>
    </xf>
    <xf numFmtId="0" fontId="6" fillId="2" borderId="95" xfId="0" applyFont="1" applyFill="1" applyBorder="1" applyAlignment="1">
      <alignment vertical="center" wrapText="1"/>
    </xf>
    <xf numFmtId="0" fontId="10" fillId="0" borderId="104" xfId="0" applyFont="1" applyBorder="1" applyAlignment="1" applyProtection="1">
      <alignment vertical="center" wrapText="1"/>
      <protection locked="0"/>
    </xf>
    <xf numFmtId="0" fontId="10" fillId="0" borderId="105" xfId="0" applyFont="1" applyBorder="1" applyAlignment="1" applyProtection="1">
      <alignment vertical="center" wrapText="1"/>
      <protection locked="0"/>
    </xf>
    <xf numFmtId="164" fontId="1" fillId="0" borderId="97" xfId="0" applyNumberFormat="1" applyFont="1" applyBorder="1" applyAlignment="1">
      <alignment horizontal="right"/>
    </xf>
    <xf numFmtId="164" fontId="1" fillId="0" borderId="98" xfId="0" applyNumberFormat="1" applyFont="1" applyBorder="1" applyAlignment="1">
      <alignment horizontal="right"/>
    </xf>
    <xf numFmtId="164" fontId="1" fillId="0" borderId="103" xfId="0" applyNumberFormat="1" applyFont="1" applyBorder="1" applyAlignment="1">
      <alignment horizontal="right"/>
    </xf>
    <xf numFmtId="164" fontId="1" fillId="0" borderId="9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0" fillId="0" borderId="15" xfId="0" applyFont="1" applyBorder="1"/>
    <xf numFmtId="0" fontId="38" fillId="8" borderId="0" xfId="0" applyFont="1" applyFill="1" applyAlignment="1">
      <alignment horizontal="center" vertical="center" wrapText="1"/>
    </xf>
    <xf numFmtId="0" fontId="0" fillId="0" borderId="0" xfId="0"/>
    <xf numFmtId="164" fontId="5" fillId="9" borderId="100" xfId="0" applyNumberFormat="1" applyFont="1" applyFill="1" applyBorder="1" applyAlignment="1">
      <alignment horizontal="right" vertical="center" wrapText="1"/>
    </xf>
    <xf numFmtId="164" fontId="5" fillId="9" borderId="101" xfId="0" applyNumberFormat="1" applyFont="1" applyFill="1" applyBorder="1" applyAlignment="1">
      <alignment horizontal="right" vertical="center" wrapText="1"/>
    </xf>
    <xf numFmtId="164" fontId="5" fillId="9" borderId="102" xfId="0" applyNumberFormat="1" applyFont="1" applyFill="1" applyBorder="1" applyAlignment="1">
      <alignment horizontal="right" vertical="center" wrapText="1"/>
    </xf>
    <xf numFmtId="0" fontId="0" fillId="0" borderId="93" xfId="0" applyBorder="1" applyAlignment="1">
      <alignment horizontal="left" vertical="center"/>
    </xf>
    <xf numFmtId="0" fontId="0" fillId="0" borderId="93" xfId="0" applyBorder="1" applyAlignment="1">
      <alignment vertical="center"/>
    </xf>
    <xf numFmtId="0" fontId="15" fillId="9" borderId="96" xfId="0" applyFont="1" applyFill="1" applyBorder="1" applyAlignment="1">
      <alignment horizontal="left" vertical="center"/>
    </xf>
    <xf numFmtId="164" fontId="5" fillId="9" borderId="92" xfId="0" applyNumberFormat="1" applyFont="1" applyFill="1" applyBorder="1" applyAlignment="1">
      <alignment horizontal="right" vertical="center" wrapText="1"/>
    </xf>
    <xf numFmtId="0" fontId="15" fillId="2" borderId="107" xfId="0" applyFont="1" applyFill="1" applyBorder="1" applyAlignment="1">
      <alignment vertical="center" wrapText="1"/>
    </xf>
    <xf numFmtId="0" fontId="6" fillId="2" borderId="108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1" fillId="5" borderId="63" xfId="0" applyFont="1" applyFill="1" applyBorder="1" applyAlignment="1">
      <alignment horizontal="center" wrapText="1"/>
    </xf>
    <xf numFmtId="0" fontId="31" fillId="5" borderId="64" xfId="0" applyFont="1" applyFill="1" applyBorder="1" applyAlignment="1">
      <alignment horizontal="center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right" vertical="top"/>
    </xf>
    <xf numFmtId="0" fontId="17" fillId="0" borderId="0" xfId="0" applyFont="1" applyAlignment="1">
      <alignment horizontal="center"/>
    </xf>
    <xf numFmtId="14" fontId="10" fillId="0" borderId="0" xfId="0" applyNumberFormat="1" applyFont="1" applyAlignment="1">
      <alignment horizontal="right" vertical="top"/>
    </xf>
    <xf numFmtId="0" fontId="6" fillId="0" borderId="0" xfId="0" applyFont="1"/>
    <xf numFmtId="0" fontId="0" fillId="0" borderId="90" xfId="3" applyFont="1" applyBorder="1" applyAlignment="1" applyProtection="1">
      <alignment vertical="center"/>
      <protection locked="0"/>
    </xf>
    <xf numFmtId="0" fontId="0" fillId="0" borderId="51" xfId="3" applyFont="1" applyBorder="1" applyAlignment="1" applyProtection="1">
      <alignment vertical="center"/>
      <protection locked="0"/>
    </xf>
    <xf numFmtId="0" fontId="0" fillId="0" borderId="89" xfId="3" applyFont="1" applyBorder="1" applyAlignment="1" applyProtection="1">
      <alignment vertical="center"/>
      <protection locked="0"/>
    </xf>
    <xf numFmtId="0" fontId="0" fillId="0" borderId="49" xfId="3" applyFont="1" applyBorder="1" applyAlignment="1" applyProtection="1">
      <alignment vertical="center"/>
      <protection locked="0"/>
    </xf>
    <xf numFmtId="0" fontId="44" fillId="0" borderId="0" xfId="3" applyFont="1" applyAlignment="1">
      <alignment horizontal="left" indent="2"/>
    </xf>
    <xf numFmtId="0" fontId="16" fillId="4" borderId="0" xfId="0" applyFont="1" applyFill="1" applyAlignment="1">
      <alignment horizontal="center" textRotation="90"/>
    </xf>
    <xf numFmtId="0" fontId="0" fillId="0" borderId="87" xfId="3" applyFont="1" applyBorder="1" applyAlignment="1" applyProtection="1">
      <alignment vertical="center"/>
      <protection locked="0"/>
    </xf>
    <xf numFmtId="0" fontId="0" fillId="0" borderId="88" xfId="3" applyFont="1" applyBorder="1" applyAlignment="1" applyProtection="1">
      <alignment vertical="center"/>
      <protection locked="0"/>
    </xf>
    <xf numFmtId="0" fontId="5" fillId="6" borderId="1" xfId="3" applyFont="1" applyFill="1" applyBorder="1" applyAlignment="1">
      <alignment horizontal="center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>
      <alignment horizontal="right" vertical="top"/>
    </xf>
    <xf numFmtId="0" fontId="1" fillId="0" borderId="0" xfId="3"/>
    <xf numFmtId="0" fontId="16" fillId="0" borderId="65" xfId="0" applyFont="1" applyBorder="1" applyAlignment="1" applyProtection="1">
      <alignment horizontal="left" vertical="center" wrapText="1" indent="1"/>
      <protection locked="0"/>
    </xf>
    <xf numFmtId="0" fontId="16" fillId="0" borderId="66" xfId="0" applyFont="1" applyBorder="1" applyAlignment="1" applyProtection="1">
      <alignment horizontal="left" vertical="center" wrapText="1" indent="1"/>
      <protection locked="0"/>
    </xf>
    <xf numFmtId="9" fontId="6" fillId="0" borderId="4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right" vertical="top"/>
    </xf>
    <xf numFmtId="0" fontId="15" fillId="0" borderId="4" xfId="0" applyFont="1" applyBorder="1" applyAlignment="1">
      <alignment horizontal="right" wrapText="1"/>
    </xf>
    <xf numFmtId="0" fontId="15" fillId="0" borderId="2" xfId="0" applyFont="1" applyBorder="1" applyAlignment="1">
      <alignment horizontal="right" wrapText="1"/>
    </xf>
    <xf numFmtId="0" fontId="15" fillId="0" borderId="3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14" fontId="23" fillId="0" borderId="0" xfId="0" applyNumberFormat="1" applyFont="1" applyAlignment="1">
      <alignment horizontal="right" vertical="center"/>
    </xf>
    <xf numFmtId="0" fontId="16" fillId="0" borderId="29" xfId="0" applyFont="1" applyBorder="1" applyAlignment="1" applyProtection="1">
      <alignment horizontal="left" vertical="center" wrapText="1" indent="1"/>
      <protection locked="0"/>
    </xf>
    <xf numFmtId="0" fontId="16" fillId="0" borderId="30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>
      <alignment horizontal="right" vertical="center" indent="1"/>
    </xf>
    <xf numFmtId="0" fontId="4" fillId="0" borderId="125" xfId="0" applyFont="1" applyBorder="1" applyAlignment="1">
      <alignment horizontal="right" vertical="center" indent="1"/>
    </xf>
    <xf numFmtId="0" fontId="0" fillId="0" borderId="15" xfId="0" applyBorder="1" applyAlignment="1">
      <alignment vertical="center"/>
    </xf>
    <xf numFmtId="0" fontId="16" fillId="0" borderId="37" xfId="0" applyFont="1" applyBorder="1" applyAlignment="1" applyProtection="1">
      <alignment horizontal="left" vertical="center" wrapText="1" indent="1"/>
      <protection locked="0"/>
    </xf>
    <xf numFmtId="0" fontId="16" fillId="0" borderId="38" xfId="0" applyFont="1" applyBorder="1" applyAlignment="1" applyProtection="1">
      <alignment horizontal="left" vertical="center" wrapText="1" indent="1"/>
      <protection locked="0"/>
    </xf>
    <xf numFmtId="0" fontId="16" fillId="0" borderId="33" xfId="0" applyFont="1" applyBorder="1" applyAlignment="1" applyProtection="1">
      <alignment horizontal="left" vertical="center" wrapText="1" indent="1"/>
      <protection locked="0"/>
    </xf>
    <xf numFmtId="0" fontId="16" fillId="0" borderId="34" xfId="0" applyFont="1" applyBorder="1" applyAlignment="1" applyProtection="1">
      <alignment horizontal="left" vertical="center" wrapText="1" indent="1"/>
      <protection locked="0"/>
    </xf>
    <xf numFmtId="0" fontId="15" fillId="0" borderId="4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4" fillId="6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6" fillId="0" borderId="70" xfId="0" applyFont="1" applyBorder="1" applyAlignment="1" applyProtection="1">
      <alignment horizontal="left" vertical="center" wrapText="1" indent="1"/>
      <protection locked="0"/>
    </xf>
    <xf numFmtId="0" fontId="16" fillId="0" borderId="71" xfId="0" applyFont="1" applyBorder="1" applyAlignment="1" applyProtection="1">
      <alignment horizontal="left" vertical="center" wrapText="1" indent="1"/>
      <protection locked="0"/>
    </xf>
    <xf numFmtId="0" fontId="0" fillId="0" borderId="69" xfId="0" applyBorder="1" applyAlignment="1">
      <alignment vertical="center"/>
    </xf>
    <xf numFmtId="0" fontId="0" fillId="0" borderId="136" xfId="0" applyBorder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6" fillId="0" borderId="84" xfId="0" applyFont="1" applyBorder="1" applyAlignment="1" applyProtection="1">
      <alignment vertical="center"/>
      <protection locked="0"/>
    </xf>
    <xf numFmtId="0" fontId="16" fillId="0" borderId="52" xfId="0" applyFont="1" applyBorder="1" applyAlignment="1" applyProtection="1">
      <alignment vertical="center"/>
      <protection locked="0"/>
    </xf>
    <xf numFmtId="0" fontId="16" fillId="0" borderId="50" xfId="0" applyFont="1" applyBorder="1" applyAlignment="1" applyProtection="1">
      <alignment vertical="center"/>
      <protection locked="0"/>
    </xf>
    <xf numFmtId="0" fontId="16" fillId="0" borderId="83" xfId="0" applyFont="1" applyBorder="1" applyAlignment="1" applyProtection="1">
      <alignment vertical="center"/>
      <protection locked="0"/>
    </xf>
    <xf numFmtId="0" fontId="5" fillId="6" borderId="1" xfId="0" applyFont="1" applyFill="1" applyBorder="1" applyAlignment="1">
      <alignment horizontal="center"/>
    </xf>
    <xf numFmtId="0" fontId="3" fillId="0" borderId="0" xfId="0" applyFont="1" applyAlignment="1">
      <alignment horizontal="right" vertical="top"/>
    </xf>
    <xf numFmtId="14" fontId="23" fillId="0" borderId="0" xfId="0" applyNumberFormat="1" applyFont="1" applyAlignment="1">
      <alignment vertical="top"/>
    </xf>
    <xf numFmtId="0" fontId="23" fillId="0" borderId="0" xfId="0" applyFont="1" applyAlignment="1">
      <alignment vertical="top"/>
    </xf>
    <xf numFmtId="0" fontId="16" fillId="0" borderId="81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top" wrapText="1"/>
    </xf>
    <xf numFmtId="0" fontId="15" fillId="0" borderId="22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right" vertical="top"/>
    </xf>
    <xf numFmtId="0" fontId="15" fillId="0" borderId="22" xfId="0" applyFont="1" applyBorder="1"/>
    <xf numFmtId="0" fontId="15" fillId="0" borderId="17" xfId="0" applyFont="1" applyBorder="1"/>
    <xf numFmtId="0" fontId="15" fillId="0" borderId="25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7" fillId="0" borderId="77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5" fillId="0" borderId="78" xfId="0" applyFont="1" applyBorder="1" applyAlignment="1">
      <alignment horizontal="right" vertical="center"/>
    </xf>
    <xf numFmtId="0" fontId="5" fillId="0" borderId="73" xfId="0" applyFont="1" applyBorder="1" applyAlignment="1">
      <alignment horizontal="right" vertical="center"/>
    </xf>
    <xf numFmtId="0" fontId="5" fillId="0" borderId="79" xfId="0" applyFont="1" applyBorder="1" applyAlignment="1">
      <alignment horizontal="right" vertical="center"/>
    </xf>
    <xf numFmtId="0" fontId="5" fillId="0" borderId="80" xfId="0" applyFont="1" applyBorder="1" applyAlignment="1">
      <alignment horizontal="right" vertical="center"/>
    </xf>
    <xf numFmtId="0" fontId="7" fillId="0" borderId="14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44" fontId="3" fillId="0" borderId="0" xfId="1" applyFont="1" applyAlignment="1" applyProtection="1">
      <alignment horizontal="right"/>
    </xf>
    <xf numFmtId="44" fontId="7" fillId="0" borderId="0" xfId="1" applyFont="1" applyProtection="1"/>
    <xf numFmtId="44" fontId="5" fillId="0" borderId="0" xfId="1" applyFont="1" applyAlignment="1" applyProtection="1">
      <alignment horizontal="right" vertical="top"/>
    </xf>
    <xf numFmtId="0" fontId="5" fillId="0" borderId="72" xfId="0" applyFont="1" applyBorder="1"/>
    <xf numFmtId="0" fontId="5" fillId="0" borderId="73" xfId="0" applyFont="1" applyBorder="1"/>
    <xf numFmtId="0" fontId="7" fillId="0" borderId="74" xfId="0" applyFont="1" applyBorder="1" applyAlignment="1">
      <alignment vertical="center"/>
    </xf>
    <xf numFmtId="0" fontId="7" fillId="0" borderId="7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139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25" xfId="0" applyFont="1" applyBorder="1" applyAlignment="1">
      <alignment horizontal="right" vertical="center"/>
    </xf>
    <xf numFmtId="0" fontId="15" fillId="9" borderId="119" xfId="0" applyFont="1" applyFill="1" applyBorder="1" applyAlignment="1">
      <alignment horizontal="left" vertical="center"/>
    </xf>
    <xf numFmtId="0" fontId="15" fillId="9" borderId="120" xfId="0" applyFont="1" applyFill="1" applyBorder="1" applyAlignment="1">
      <alignment horizontal="left" vertical="center"/>
    </xf>
    <xf numFmtId="0" fontId="15" fillId="2" borderId="104" xfId="0" applyFont="1" applyFill="1" applyBorder="1" applyAlignment="1">
      <alignment vertical="center" wrapText="1"/>
    </xf>
    <xf numFmtId="0" fontId="15" fillId="2" borderId="124" xfId="0" applyFont="1" applyFill="1" applyBorder="1" applyAlignment="1">
      <alignment vertical="center" wrapText="1"/>
    </xf>
    <xf numFmtId="0" fontId="10" fillId="0" borderId="124" xfId="0" applyFont="1" applyBorder="1" applyAlignment="1" applyProtection="1">
      <alignment vertical="center" wrapText="1"/>
      <protection locked="0"/>
    </xf>
    <xf numFmtId="0" fontId="0" fillId="2" borderId="122" xfId="0" applyFill="1" applyBorder="1" applyAlignment="1">
      <alignment horizontal="right" vertical="center" wrapText="1"/>
    </xf>
    <xf numFmtId="0" fontId="0" fillId="2" borderId="123" xfId="0" applyFill="1" applyBorder="1" applyAlignment="1">
      <alignment horizontal="right" vertical="center" wrapText="1"/>
    </xf>
  </cellXfs>
  <cellStyles count="6">
    <cellStyle name="Currency" xfId="1" builtinId="4"/>
    <cellStyle name="Followed Hyperlink" xfId="5" builtinId="9" hidden="1"/>
    <cellStyle name="Hyperlink" xfId="2" builtinId="8"/>
    <cellStyle name="Normal" xfId="0" builtinId="0"/>
    <cellStyle name="Normal 2" xfId="3" xr:uid="{00000000-0005-0000-0000-000004000000}"/>
    <cellStyle name="Percent" xfId="4" builtinId="5"/>
  </cellStyles>
  <dxfs count="10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numFmt numFmtId="170" formatCode="0.0000%"/>
    </dxf>
    <dxf>
      <numFmt numFmtId="171" formatCode="0.000%"/>
    </dxf>
    <dxf>
      <numFmt numFmtId="14" formatCode="0.00%"/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800000"/>
      </font>
    </dxf>
    <dxf>
      <font>
        <b/>
        <i val="0"/>
        <color rgb="FF800000"/>
      </font>
    </dxf>
    <dxf>
      <fill>
        <patternFill>
          <bgColor rgb="FFFFFFCC"/>
        </patternFill>
      </fill>
    </dxf>
    <dxf>
      <numFmt numFmtId="170" formatCode="0.0000%"/>
    </dxf>
    <dxf>
      <numFmt numFmtId="171" formatCode="0.000%"/>
    </dxf>
    <dxf>
      <numFmt numFmtId="14" formatCode="0.00%"/>
    </dxf>
    <dxf>
      <font>
        <color theme="0"/>
      </font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  <color rgb="FFFFCC99"/>
      <color rgb="FFFFCC66"/>
      <color rgb="FFFFCCCC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66675</xdr:colOff>
      <xdr:row>66</xdr:row>
      <xdr:rowOff>133350</xdr:rowOff>
    </xdr:from>
    <xdr:to>
      <xdr:col>29</xdr:col>
      <xdr:colOff>133350</xdr:colOff>
      <xdr:row>67</xdr:row>
      <xdr:rowOff>152400</xdr:rowOff>
    </xdr:to>
    <xdr:sp macro="" textlink="">
      <xdr:nvSpPr>
        <xdr:cNvPr id="1354" name="Text Box 5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7240250" y="106584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54</xdr:row>
      <xdr:rowOff>0</xdr:rowOff>
    </xdr:from>
    <xdr:to>
      <xdr:col>4</xdr:col>
      <xdr:colOff>368300</xdr:colOff>
      <xdr:row>55</xdr:row>
      <xdr:rowOff>38100</xdr:rowOff>
    </xdr:to>
    <xdr:sp macro="" textlink="">
      <xdr:nvSpPr>
        <xdr:cNvPr id="1355" name="Text Box 6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543175" y="85344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0</xdr:row>
      <xdr:rowOff>28575</xdr:rowOff>
    </xdr:from>
    <xdr:to>
      <xdr:col>2</xdr:col>
      <xdr:colOff>349250</xdr:colOff>
      <xdr:row>5</xdr:row>
      <xdr:rowOff>82550</xdr:rowOff>
    </xdr:to>
    <xdr:pic>
      <xdr:nvPicPr>
        <xdr:cNvPr id="1359" name="Picture 5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3811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292100</xdr:colOff>
      <xdr:row>60</xdr:row>
      <xdr:rowOff>28574</xdr:rowOff>
    </xdr:from>
    <xdr:to>
      <xdr:col>11</xdr:col>
      <xdr:colOff>34925</xdr:colOff>
      <xdr:row>61</xdr:row>
      <xdr:rowOff>28575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92100" y="9010649"/>
          <a:ext cx="6591300" cy="1619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t" anchorCtr="0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</a:rPr>
            <a:t>This institution is an equal opportunity provider.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19</xdr:row>
          <xdr:rowOff>0</xdr:rowOff>
        </xdr:from>
        <xdr:to>
          <xdr:col>15</xdr:col>
          <xdr:colOff>9525</xdr:colOff>
          <xdr:row>20</xdr:row>
          <xdr:rowOff>9525</xdr:rowOff>
        </xdr:to>
        <xdr:sp macro="" textlink="">
          <xdr:nvSpPr>
            <xdr:cNvPr id="1376" name="Button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BUDGET COMPLETE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20</xdr:row>
          <xdr:rowOff>76200</xdr:rowOff>
        </xdr:from>
        <xdr:to>
          <xdr:col>15</xdr:col>
          <xdr:colOff>9525</xdr:colOff>
          <xdr:row>22</xdr:row>
          <xdr:rowOff>66675</xdr:rowOff>
        </xdr:to>
        <xdr:sp macro="" textlink="">
          <xdr:nvSpPr>
            <xdr:cNvPr id="1377" name="Button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show all rows on all tabs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U69"/>
  <sheetViews>
    <sheetView zoomScaleSheetLayoutView="90" workbookViewId="0">
      <selection activeCell="P40" sqref="P40"/>
    </sheetView>
  </sheetViews>
  <sheetFormatPr defaultColWidth="8.85546875" defaultRowHeight="12.75" x14ac:dyDescent="0.2"/>
  <cols>
    <col min="1" max="1" width="7" style="205" customWidth="1"/>
    <col min="2" max="9" width="8.85546875" style="205"/>
    <col min="10" max="10" width="13.28515625" style="205" customWidth="1"/>
    <col min="11" max="11" width="7" style="205" customWidth="1"/>
    <col min="12" max="12" width="8.85546875" style="205"/>
    <col min="13" max="13" width="8.85546875" style="205" customWidth="1"/>
    <col min="14" max="16384" width="8.85546875" style="205"/>
  </cols>
  <sheetData>
    <row r="1" spans="1:12" x14ac:dyDescent="0.2">
      <c r="L1" s="206">
        <v>2024</v>
      </c>
    </row>
    <row r="2" spans="1:12" ht="21.75" x14ac:dyDescent="0.3">
      <c r="B2" s="207"/>
      <c r="C2" s="207"/>
      <c r="D2" s="207"/>
      <c r="E2" s="207"/>
      <c r="F2" s="207"/>
      <c r="G2" s="207"/>
      <c r="H2" s="207"/>
      <c r="I2" s="207"/>
      <c r="J2" s="207"/>
    </row>
    <row r="3" spans="1:12" ht="12.75" customHeight="1" x14ac:dyDescent="0.2"/>
    <row r="8" spans="1:12" ht="8.25" customHeight="1" x14ac:dyDescent="0.2"/>
    <row r="9" spans="1:12" s="208" customFormat="1" ht="27.95" customHeight="1" x14ac:dyDescent="0.35">
      <c r="A9" s="341" t="s">
        <v>0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</row>
    <row r="10" spans="1:12" ht="7.5" customHeight="1" x14ac:dyDescent="0.2"/>
    <row r="11" spans="1:12" s="211" customFormat="1" ht="15.75" x14ac:dyDescent="0.25">
      <c r="A11" s="342" t="s">
        <v>120</v>
      </c>
      <c r="B11" s="342"/>
      <c r="C11" s="342"/>
      <c r="D11" s="342"/>
      <c r="E11" s="342"/>
      <c r="F11" s="342"/>
      <c r="G11" s="342"/>
      <c r="H11" s="342"/>
      <c r="I11" s="342"/>
      <c r="J11" s="342"/>
      <c r="K11" s="342"/>
    </row>
    <row r="12" spans="1:12" s="211" customFormat="1" ht="20.100000000000001" hidden="1" customHeight="1" x14ac:dyDescent="0.25">
      <c r="A12" s="342"/>
      <c r="B12" s="342"/>
      <c r="C12" s="342"/>
      <c r="D12" s="342"/>
      <c r="E12" s="342"/>
      <c r="F12" s="342"/>
      <c r="G12" s="342"/>
      <c r="H12" s="342"/>
      <c r="I12" s="342"/>
      <c r="J12" s="342"/>
      <c r="K12" s="342"/>
    </row>
    <row r="13" spans="1:12" s="211" customFormat="1" ht="20.100000000000001" customHeight="1" x14ac:dyDescent="0.25">
      <c r="A13" s="333"/>
      <c r="B13" s="333"/>
      <c r="C13" s="333"/>
      <c r="D13" s="333"/>
      <c r="E13" s="333"/>
      <c r="F13" s="333"/>
      <c r="G13" s="333"/>
      <c r="H13" s="333"/>
      <c r="I13" s="333"/>
      <c r="J13" s="333"/>
      <c r="K13" s="333"/>
    </row>
    <row r="14" spans="1:12" ht="6.95" customHeight="1" x14ac:dyDescent="0.3">
      <c r="B14" s="210"/>
      <c r="C14" s="210"/>
      <c r="D14" s="210"/>
      <c r="E14" s="210"/>
      <c r="F14" s="210"/>
      <c r="G14" s="210"/>
      <c r="H14" s="210"/>
      <c r="I14" s="210"/>
      <c r="J14" s="210"/>
    </row>
    <row r="15" spans="1:12" ht="15.75" x14ac:dyDescent="0.25">
      <c r="A15" s="342" t="s">
        <v>116</v>
      </c>
      <c r="B15" s="342"/>
      <c r="C15" s="342"/>
      <c r="D15" s="342"/>
      <c r="E15" s="342"/>
      <c r="F15" s="342"/>
      <c r="G15" s="342"/>
      <c r="H15" s="342"/>
      <c r="I15" s="342"/>
      <c r="J15" s="342"/>
      <c r="K15" s="342"/>
    </row>
    <row r="16" spans="1:12" s="211" customFormat="1" ht="18" customHeight="1" x14ac:dyDescent="0.25">
      <c r="A16" s="345" t="str">
        <f>"Fiscal Year "&amp;L1</f>
        <v>Fiscal Year 2024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</row>
    <row r="17" spans="1:22" s="212" customFormat="1" ht="15.75" customHeight="1" x14ac:dyDescent="0.25">
      <c r="A17" s="369" t="str">
        <f>"(October 1, "&amp;L1-1&amp;" – September 30, "&amp;L1&amp;")"</f>
        <v>(October 1, 2023 – September 30, 2024)</v>
      </c>
      <c r="B17" s="369"/>
      <c r="C17" s="369"/>
      <c r="D17" s="369"/>
      <c r="E17" s="369"/>
      <c r="F17" s="369"/>
      <c r="G17" s="369"/>
      <c r="H17" s="369"/>
      <c r="I17" s="369"/>
      <c r="J17" s="369"/>
      <c r="K17" s="369"/>
    </row>
    <row r="18" spans="1:22" ht="15" customHeight="1" x14ac:dyDescent="0.25">
      <c r="A18" s="332"/>
      <c r="B18" s="332"/>
      <c r="C18" s="332"/>
      <c r="D18" s="332"/>
      <c r="E18" s="332"/>
      <c r="F18" s="332"/>
      <c r="G18" s="332"/>
      <c r="H18" s="332"/>
      <c r="I18" s="332"/>
      <c r="J18" s="332"/>
      <c r="K18" s="332"/>
    </row>
    <row r="19" spans="1:22" ht="7.5" customHeight="1" x14ac:dyDescent="0.3">
      <c r="A19" s="221"/>
      <c r="B19" s="222"/>
      <c r="C19" s="222"/>
      <c r="D19" s="222"/>
      <c r="E19" s="222"/>
      <c r="F19" s="222"/>
      <c r="G19" s="222"/>
      <c r="H19" s="222"/>
      <c r="I19" s="222"/>
      <c r="J19" s="222"/>
      <c r="K19" s="221"/>
    </row>
    <row r="20" spans="1:22" s="209" customFormat="1" ht="20.100000000000001" customHeight="1" x14ac:dyDescent="0.25">
      <c r="A20" s="346" t="s">
        <v>119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8"/>
      <c r="L20" s="220"/>
    </row>
    <row r="21" spans="1:22" s="213" customFormat="1" ht="15.95" customHeight="1" x14ac:dyDescent="0.2">
      <c r="A21" s="344" t="s">
        <v>115</v>
      </c>
      <c r="B21" s="344"/>
      <c r="C21" s="344"/>
      <c r="D21" s="344"/>
      <c r="E21" s="344"/>
      <c r="F21" s="344"/>
      <c r="G21" s="344"/>
      <c r="H21" s="344"/>
      <c r="I21" s="344"/>
      <c r="J21" s="344"/>
      <c r="K21" s="344"/>
    </row>
    <row r="22" spans="1:22" ht="5.25" customHeight="1" x14ac:dyDescent="0.2"/>
    <row r="23" spans="1:22" ht="15" x14ac:dyDescent="0.2">
      <c r="N23" s="211"/>
      <c r="O23" s="211"/>
      <c r="P23" s="211"/>
      <c r="Q23" s="211"/>
      <c r="R23" s="211"/>
      <c r="S23" s="211"/>
      <c r="T23" s="211"/>
      <c r="U23" s="211"/>
      <c r="V23" s="211"/>
    </row>
    <row r="24" spans="1:22" s="214" customFormat="1" ht="18.95" customHeight="1" x14ac:dyDescent="0.2">
      <c r="A24" s="343" t="s">
        <v>117</v>
      </c>
      <c r="B24" s="343"/>
      <c r="C24" s="343"/>
      <c r="D24" s="343"/>
      <c r="E24" s="343"/>
      <c r="F24" s="343"/>
      <c r="G24" s="343"/>
      <c r="H24" s="343"/>
      <c r="I24" s="343"/>
      <c r="J24" s="343"/>
      <c r="K24" s="343"/>
    </row>
    <row r="25" spans="1:22" s="214" customFormat="1" ht="18.95" customHeight="1" x14ac:dyDescent="0.2">
      <c r="A25" s="343" t="s">
        <v>118</v>
      </c>
      <c r="B25" s="343"/>
      <c r="C25" s="343"/>
      <c r="D25" s="343"/>
      <c r="E25" s="343"/>
      <c r="F25" s="343"/>
      <c r="G25" s="343"/>
      <c r="H25" s="343"/>
      <c r="I25" s="343"/>
      <c r="J25" s="343"/>
      <c r="K25" s="343"/>
    </row>
    <row r="26" spans="1:22" s="214" customFormat="1" ht="18.95" customHeight="1" x14ac:dyDescent="0.2">
      <c r="A26" s="343"/>
      <c r="B26" s="343"/>
      <c r="C26" s="343"/>
      <c r="D26" s="343"/>
      <c r="E26" s="343"/>
      <c r="F26" s="343"/>
      <c r="G26" s="343"/>
      <c r="H26" s="343"/>
      <c r="I26" s="343"/>
      <c r="J26" s="343"/>
      <c r="K26" s="343"/>
    </row>
    <row r="27" spans="1:22" s="214" customFormat="1" ht="18.95" customHeight="1" x14ac:dyDescent="0.2">
      <c r="A27" s="343"/>
      <c r="B27" s="343"/>
      <c r="C27" s="343"/>
      <c r="D27" s="343"/>
      <c r="E27" s="343"/>
      <c r="F27" s="343"/>
      <c r="G27" s="343"/>
      <c r="H27" s="343"/>
      <c r="I27" s="343"/>
      <c r="J27" s="343"/>
      <c r="K27" s="343"/>
    </row>
    <row r="28" spans="1:22" ht="8.1" customHeight="1" x14ac:dyDescent="0.2">
      <c r="B28" s="211"/>
      <c r="C28" s="211"/>
      <c r="D28" s="211"/>
      <c r="E28" s="211"/>
      <c r="F28" s="211"/>
      <c r="G28" s="211"/>
      <c r="H28" s="211"/>
      <c r="I28" s="211"/>
      <c r="J28" s="211"/>
      <c r="N28" s="211"/>
      <c r="O28" s="211"/>
      <c r="P28" s="211"/>
      <c r="Q28" s="211"/>
      <c r="R28" s="211"/>
      <c r="S28" s="211"/>
      <c r="T28" s="211"/>
      <c r="U28" s="211"/>
      <c r="V28" s="211"/>
    </row>
    <row r="29" spans="1:22" ht="8.25" customHeight="1" x14ac:dyDescent="0.2">
      <c r="B29" s="211"/>
      <c r="C29" s="211"/>
      <c r="D29" s="211"/>
      <c r="E29" s="211"/>
      <c r="F29" s="211"/>
      <c r="G29" s="211"/>
      <c r="H29" s="211"/>
      <c r="I29" s="211"/>
      <c r="J29" s="211"/>
      <c r="N29" s="211"/>
      <c r="O29" s="211"/>
      <c r="P29" s="211"/>
      <c r="Q29" s="211"/>
      <c r="R29" s="211"/>
      <c r="S29" s="211"/>
      <c r="T29" s="211"/>
      <c r="U29" s="211"/>
      <c r="V29" s="211"/>
    </row>
    <row r="30" spans="1:22" ht="8.25" customHeight="1" x14ac:dyDescent="0.2">
      <c r="B30" s="211"/>
      <c r="C30" s="211"/>
      <c r="D30" s="211"/>
      <c r="E30" s="211"/>
      <c r="F30" s="211"/>
      <c r="G30" s="211"/>
      <c r="H30" s="211"/>
      <c r="I30" s="211"/>
      <c r="J30" s="211"/>
      <c r="N30" s="211"/>
      <c r="O30" s="211"/>
      <c r="P30" s="211"/>
      <c r="Q30" s="211"/>
      <c r="R30" s="211"/>
      <c r="S30" s="211"/>
      <c r="T30" s="211"/>
      <c r="U30" s="211"/>
      <c r="V30" s="211"/>
    </row>
    <row r="31" spans="1:22" ht="8.25" customHeight="1" x14ac:dyDescent="0.2">
      <c r="N31" s="211"/>
      <c r="O31" s="211"/>
      <c r="P31" s="211"/>
      <c r="Q31" s="211"/>
      <c r="R31" s="211"/>
      <c r="S31" s="211"/>
      <c r="T31" s="211"/>
      <c r="U31" s="211"/>
      <c r="V31" s="211"/>
    </row>
    <row r="32" spans="1:22" ht="8.25" customHeight="1" x14ac:dyDescent="0.2">
      <c r="B32" s="211"/>
      <c r="C32" s="211"/>
      <c r="D32" s="211"/>
      <c r="E32" s="211"/>
      <c r="F32" s="211"/>
      <c r="G32" s="211"/>
      <c r="H32" s="211"/>
      <c r="I32" s="211"/>
      <c r="J32" s="211"/>
      <c r="N32" s="211"/>
      <c r="O32" s="211"/>
      <c r="P32" s="211"/>
      <c r="Q32" s="211"/>
      <c r="R32" s="211"/>
      <c r="S32" s="211"/>
      <c r="T32" s="211"/>
      <c r="U32" s="211"/>
      <c r="V32" s="211"/>
    </row>
    <row r="33" spans="2:22" ht="8.25" customHeight="1" x14ac:dyDescent="0.2">
      <c r="B33" s="211"/>
      <c r="C33" s="211"/>
      <c r="D33" s="211"/>
      <c r="E33" s="211"/>
      <c r="F33" s="211"/>
      <c r="G33" s="211"/>
      <c r="H33" s="211"/>
      <c r="I33" s="211"/>
      <c r="J33" s="211"/>
      <c r="L33" s="349"/>
      <c r="M33" s="350"/>
      <c r="N33" s="350"/>
      <c r="O33" s="351"/>
      <c r="P33" s="211"/>
      <c r="Q33" s="211"/>
      <c r="R33" s="211"/>
      <c r="S33" s="211"/>
      <c r="T33" s="211"/>
      <c r="U33" s="211"/>
      <c r="V33" s="211"/>
    </row>
    <row r="34" spans="2:22" ht="8.25" customHeight="1" x14ac:dyDescent="0.2">
      <c r="B34" s="211"/>
      <c r="C34" s="211"/>
      <c r="D34" s="211"/>
      <c r="E34" s="211"/>
      <c r="F34" s="211"/>
      <c r="G34" s="211"/>
      <c r="H34" s="211"/>
      <c r="I34" s="211"/>
      <c r="J34" s="211"/>
      <c r="L34" s="352"/>
      <c r="M34" s="353"/>
      <c r="N34" s="353"/>
      <c r="O34" s="354"/>
      <c r="P34" s="211"/>
      <c r="Q34" s="211"/>
      <c r="R34" s="211"/>
      <c r="S34" s="211"/>
      <c r="T34" s="211"/>
      <c r="U34" s="211"/>
      <c r="V34" s="211"/>
    </row>
    <row r="35" spans="2:22" ht="8.25" customHeight="1" x14ac:dyDescent="0.2">
      <c r="B35" s="211"/>
      <c r="C35" s="211"/>
      <c r="D35" s="211"/>
      <c r="E35" s="211"/>
      <c r="F35" s="211"/>
      <c r="G35" s="211"/>
      <c r="H35" s="211"/>
      <c r="I35" s="211"/>
      <c r="J35" s="211"/>
      <c r="L35" s="355"/>
      <c r="M35" s="356"/>
      <c r="N35" s="356"/>
      <c r="O35" s="357"/>
      <c r="P35" s="211"/>
      <c r="Q35" s="211"/>
      <c r="R35" s="211"/>
      <c r="S35" s="211"/>
      <c r="T35" s="211"/>
      <c r="U35" s="211"/>
      <c r="V35" s="211"/>
    </row>
    <row r="36" spans="2:22" ht="8.25" customHeight="1" x14ac:dyDescent="0.2">
      <c r="B36" s="211"/>
      <c r="C36" s="211"/>
      <c r="D36" s="211"/>
      <c r="E36" s="211"/>
      <c r="F36" s="211"/>
      <c r="G36" s="211"/>
      <c r="H36" s="211"/>
      <c r="I36" s="211"/>
      <c r="J36" s="211"/>
      <c r="N36" s="211"/>
      <c r="O36" s="211"/>
      <c r="P36" s="211"/>
      <c r="Q36" s="211"/>
      <c r="R36" s="211"/>
      <c r="S36" s="211"/>
      <c r="T36" s="211"/>
      <c r="U36" s="211"/>
      <c r="V36" s="211"/>
    </row>
    <row r="37" spans="2:22" ht="8.25" customHeight="1" x14ac:dyDescent="0.2">
      <c r="B37" s="211"/>
      <c r="C37" s="211"/>
      <c r="D37" s="211"/>
      <c r="E37" s="211"/>
      <c r="F37" s="211"/>
      <c r="G37" s="211"/>
      <c r="H37" s="211"/>
      <c r="I37" s="211"/>
      <c r="J37" s="211"/>
      <c r="L37" s="349"/>
      <c r="M37" s="358"/>
      <c r="N37" s="358"/>
      <c r="O37" s="359"/>
      <c r="P37" s="211"/>
      <c r="Q37" s="211"/>
      <c r="R37" s="211"/>
      <c r="S37" s="211"/>
      <c r="T37" s="211"/>
      <c r="U37" s="211"/>
      <c r="V37" s="211"/>
    </row>
    <row r="38" spans="2:22" ht="8.25" customHeight="1" x14ac:dyDescent="0.2">
      <c r="B38" s="211"/>
      <c r="C38" s="211"/>
      <c r="D38" s="211"/>
      <c r="E38" s="211"/>
      <c r="F38" s="211"/>
      <c r="G38" s="211"/>
      <c r="H38" s="211"/>
      <c r="I38" s="211"/>
      <c r="J38" s="211"/>
      <c r="L38" s="360"/>
      <c r="M38" s="361"/>
      <c r="N38" s="361"/>
      <c r="O38" s="362"/>
      <c r="P38" s="211"/>
      <c r="Q38" s="211"/>
      <c r="R38" s="211"/>
      <c r="S38" s="211"/>
      <c r="T38" s="211"/>
      <c r="U38" s="211"/>
      <c r="V38" s="211"/>
    </row>
    <row r="39" spans="2:22" ht="8.25" customHeight="1" x14ac:dyDescent="0.2">
      <c r="B39" s="211"/>
      <c r="C39" s="211"/>
      <c r="D39" s="211"/>
      <c r="E39" s="211"/>
      <c r="F39" s="211"/>
      <c r="G39" s="211"/>
      <c r="H39" s="211"/>
      <c r="I39" s="211"/>
      <c r="J39" s="211"/>
      <c r="L39" s="360"/>
      <c r="M39" s="361"/>
      <c r="N39" s="361"/>
      <c r="O39" s="362"/>
      <c r="P39" s="211"/>
      <c r="Q39" s="211"/>
      <c r="R39" s="211"/>
      <c r="S39" s="211"/>
      <c r="T39" s="211"/>
      <c r="U39" s="211"/>
      <c r="V39" s="211"/>
    </row>
    <row r="40" spans="2:22" ht="8.25" customHeight="1" x14ac:dyDescent="0.2">
      <c r="B40" s="211"/>
      <c r="C40" s="211"/>
      <c r="D40" s="211"/>
      <c r="E40" s="211"/>
      <c r="F40" s="211"/>
      <c r="G40" s="211"/>
      <c r="H40" s="211"/>
      <c r="I40" s="211"/>
      <c r="J40" s="211"/>
      <c r="L40" s="360"/>
      <c r="M40" s="361"/>
      <c r="N40" s="361"/>
      <c r="O40" s="362"/>
      <c r="P40" s="211"/>
      <c r="Q40" s="211"/>
      <c r="R40" s="211"/>
      <c r="S40" s="211"/>
      <c r="T40" s="211"/>
      <c r="U40" s="211"/>
      <c r="V40" s="211"/>
    </row>
    <row r="41" spans="2:22" ht="8.25" customHeight="1" x14ac:dyDescent="0.2">
      <c r="B41" s="211"/>
      <c r="C41" s="211"/>
      <c r="D41" s="211"/>
      <c r="E41" s="211"/>
      <c r="F41" s="211"/>
      <c r="G41" s="211"/>
      <c r="H41" s="211"/>
      <c r="I41" s="211"/>
      <c r="J41" s="211"/>
      <c r="L41" s="360"/>
      <c r="M41" s="361"/>
      <c r="N41" s="361"/>
      <c r="O41" s="362"/>
      <c r="P41" s="211"/>
      <c r="Q41" s="211"/>
      <c r="R41" s="211"/>
      <c r="S41" s="211"/>
      <c r="T41" s="211"/>
      <c r="U41" s="211"/>
      <c r="V41" s="211"/>
    </row>
    <row r="42" spans="2:22" ht="8.25" customHeight="1" x14ac:dyDescent="0.2">
      <c r="B42" s="211"/>
      <c r="C42" s="211"/>
      <c r="D42" s="211"/>
      <c r="E42" s="211"/>
      <c r="F42" s="211"/>
      <c r="G42" s="211"/>
      <c r="H42" s="211"/>
      <c r="I42" s="211"/>
      <c r="J42" s="211"/>
      <c r="L42" s="360"/>
      <c r="M42" s="361"/>
      <c r="N42" s="361"/>
      <c r="O42" s="362"/>
      <c r="P42" s="211"/>
      <c r="Q42" s="211"/>
      <c r="R42" s="211"/>
      <c r="S42" s="211"/>
      <c r="T42" s="211"/>
      <c r="U42" s="211"/>
      <c r="V42" s="211"/>
    </row>
    <row r="43" spans="2:22" ht="8.25" customHeight="1" x14ac:dyDescent="0.2">
      <c r="B43" s="211"/>
      <c r="C43" s="211"/>
      <c r="D43" s="211"/>
      <c r="E43" s="211"/>
      <c r="F43" s="211"/>
      <c r="G43" s="211"/>
      <c r="H43" s="211"/>
      <c r="I43" s="211"/>
      <c r="J43" s="211"/>
      <c r="L43" s="360"/>
      <c r="M43" s="361"/>
      <c r="N43" s="361"/>
      <c r="O43" s="362"/>
      <c r="P43" s="211"/>
      <c r="Q43" s="211"/>
      <c r="R43" s="211"/>
      <c r="S43" s="211"/>
      <c r="T43" s="211"/>
      <c r="U43" s="211"/>
      <c r="V43" s="211"/>
    </row>
    <row r="44" spans="2:22" ht="8.25" customHeight="1" x14ac:dyDescent="0.2">
      <c r="B44" s="211"/>
      <c r="C44" s="211"/>
      <c r="D44" s="211"/>
      <c r="E44" s="211"/>
      <c r="F44" s="211"/>
      <c r="G44" s="211"/>
      <c r="H44" s="211"/>
      <c r="I44" s="211"/>
      <c r="J44" s="211"/>
      <c r="L44" s="360"/>
      <c r="M44" s="361"/>
      <c r="N44" s="361"/>
      <c r="O44" s="362"/>
      <c r="P44" s="211"/>
      <c r="Q44" s="211"/>
      <c r="R44" s="211"/>
      <c r="S44" s="211"/>
      <c r="T44" s="211"/>
      <c r="U44" s="211"/>
      <c r="V44" s="211"/>
    </row>
    <row r="45" spans="2:22" ht="8.25" customHeight="1" x14ac:dyDescent="0.2">
      <c r="B45" s="211"/>
      <c r="C45" s="211"/>
      <c r="D45" s="211"/>
      <c r="E45" s="211"/>
      <c r="F45" s="211"/>
      <c r="G45" s="211"/>
      <c r="H45" s="211"/>
      <c r="I45" s="211"/>
      <c r="J45" s="211"/>
      <c r="L45" s="360"/>
      <c r="M45" s="361"/>
      <c r="N45" s="361"/>
      <c r="O45" s="362"/>
      <c r="P45" s="211"/>
      <c r="Q45" s="211"/>
      <c r="R45" s="211"/>
      <c r="S45" s="211"/>
      <c r="T45" s="211"/>
      <c r="U45" s="211"/>
      <c r="V45" s="211"/>
    </row>
    <row r="46" spans="2:22" ht="8.25" customHeight="1" x14ac:dyDescent="0.2">
      <c r="B46" s="211"/>
      <c r="C46" s="211"/>
      <c r="D46" s="211"/>
      <c r="E46" s="211"/>
      <c r="F46" s="211"/>
      <c r="G46" s="211"/>
      <c r="H46" s="211"/>
      <c r="I46" s="211"/>
      <c r="J46" s="211"/>
      <c r="L46" s="360"/>
      <c r="M46" s="361"/>
      <c r="N46" s="361"/>
      <c r="O46" s="362"/>
      <c r="P46" s="211"/>
      <c r="Q46" s="211"/>
      <c r="R46" s="211"/>
      <c r="S46" s="211"/>
      <c r="T46" s="211"/>
      <c r="U46" s="211"/>
      <c r="V46" s="211"/>
    </row>
    <row r="47" spans="2:22" ht="8.25" customHeight="1" x14ac:dyDescent="0.2">
      <c r="B47" s="211"/>
      <c r="C47" s="211"/>
      <c r="D47" s="211"/>
      <c r="E47" s="211"/>
      <c r="F47" s="211"/>
      <c r="G47" s="211"/>
      <c r="H47" s="211"/>
      <c r="I47" s="211"/>
      <c r="J47" s="211"/>
      <c r="L47" s="360"/>
      <c r="M47" s="361"/>
      <c r="N47" s="361"/>
      <c r="O47" s="362"/>
      <c r="P47" s="211"/>
      <c r="Q47" s="211"/>
      <c r="R47" s="211"/>
      <c r="S47" s="211"/>
      <c r="T47" s="211"/>
      <c r="U47" s="211"/>
      <c r="V47" s="211"/>
    </row>
    <row r="48" spans="2:22" ht="8.25" customHeight="1" x14ac:dyDescent="0.2">
      <c r="B48" s="211"/>
      <c r="C48" s="211"/>
      <c r="D48" s="211"/>
      <c r="E48" s="211"/>
      <c r="F48" s="211"/>
      <c r="G48" s="211"/>
      <c r="H48" s="211"/>
      <c r="I48" s="211"/>
      <c r="J48" s="211"/>
      <c r="L48" s="360"/>
      <c r="M48" s="361"/>
      <c r="N48" s="361"/>
      <c r="O48" s="362"/>
      <c r="P48" s="211"/>
      <c r="Q48" s="211"/>
      <c r="R48" s="211"/>
      <c r="S48" s="211"/>
      <c r="T48" s="211"/>
      <c r="U48" s="211"/>
      <c r="V48" s="211"/>
    </row>
    <row r="49" spans="2:22" ht="8.25" customHeight="1" x14ac:dyDescent="0.2">
      <c r="B49" s="211"/>
      <c r="C49" s="211"/>
      <c r="D49" s="211"/>
      <c r="E49" s="211"/>
      <c r="F49" s="211"/>
      <c r="G49" s="211"/>
      <c r="H49" s="211"/>
      <c r="I49" s="211"/>
      <c r="J49" s="211"/>
      <c r="L49" s="360"/>
      <c r="M49" s="361"/>
      <c r="N49" s="361"/>
      <c r="O49" s="362"/>
      <c r="P49" s="211"/>
      <c r="Q49" s="211"/>
      <c r="R49" s="211"/>
      <c r="S49" s="211"/>
      <c r="T49" s="211"/>
      <c r="U49" s="211"/>
      <c r="V49" s="211"/>
    </row>
    <row r="50" spans="2:22" ht="8.25" customHeight="1" x14ac:dyDescent="0.2">
      <c r="B50" s="211"/>
      <c r="C50" s="211"/>
      <c r="D50" s="211"/>
      <c r="E50" s="211"/>
      <c r="F50" s="211"/>
      <c r="G50" s="211"/>
      <c r="H50" s="211"/>
      <c r="I50" s="211"/>
      <c r="J50" s="211"/>
      <c r="L50" s="360"/>
      <c r="M50" s="361"/>
      <c r="N50" s="361"/>
      <c r="O50" s="362"/>
      <c r="P50" s="211"/>
      <c r="Q50" s="211"/>
      <c r="R50" s="211"/>
      <c r="S50" s="211"/>
      <c r="T50" s="211"/>
      <c r="U50" s="211"/>
      <c r="V50" s="211"/>
    </row>
    <row r="51" spans="2:22" ht="8.25" customHeight="1" x14ac:dyDescent="0.2">
      <c r="B51" s="211"/>
      <c r="C51" s="211"/>
      <c r="D51" s="211"/>
      <c r="E51" s="211"/>
      <c r="F51" s="211"/>
      <c r="G51" s="211"/>
      <c r="H51" s="211"/>
      <c r="I51" s="211"/>
      <c r="J51" s="211"/>
      <c r="L51" s="360"/>
      <c r="M51" s="361"/>
      <c r="N51" s="361"/>
      <c r="O51" s="362"/>
      <c r="P51" s="211"/>
      <c r="Q51" s="211"/>
      <c r="R51" s="211"/>
      <c r="S51" s="211"/>
      <c r="T51" s="211"/>
      <c r="U51" s="211"/>
      <c r="V51" s="211"/>
    </row>
    <row r="52" spans="2:22" ht="8.25" customHeight="1" x14ac:dyDescent="0.2">
      <c r="B52" s="211"/>
      <c r="C52" s="211"/>
      <c r="D52" s="211"/>
      <c r="E52" s="211"/>
      <c r="F52" s="211"/>
      <c r="G52" s="211"/>
      <c r="H52" s="211"/>
      <c r="I52" s="211"/>
      <c r="J52" s="211"/>
      <c r="L52" s="360"/>
      <c r="M52" s="361"/>
      <c r="N52" s="361"/>
      <c r="O52" s="362"/>
      <c r="P52" s="211"/>
      <c r="Q52" s="211"/>
      <c r="R52" s="211"/>
      <c r="S52" s="211"/>
      <c r="T52" s="211"/>
      <c r="U52" s="211"/>
      <c r="V52" s="211"/>
    </row>
    <row r="53" spans="2:22" s="211" customFormat="1" ht="15" x14ac:dyDescent="0.2">
      <c r="L53" s="360"/>
      <c r="M53" s="361"/>
      <c r="N53" s="361"/>
      <c r="O53" s="362"/>
      <c r="P53" s="205"/>
      <c r="Q53" s="205"/>
      <c r="R53" s="205"/>
      <c r="S53" s="205"/>
      <c r="T53" s="205"/>
      <c r="U53" s="205"/>
      <c r="V53" s="205"/>
    </row>
    <row r="54" spans="2:22" x14ac:dyDescent="0.2">
      <c r="B54" s="215"/>
      <c r="L54" s="363"/>
      <c r="M54" s="364"/>
      <c r="N54" s="364"/>
      <c r="O54" s="365"/>
    </row>
    <row r="55" spans="2:22" x14ac:dyDescent="0.2">
      <c r="B55" s="215"/>
    </row>
    <row r="56" spans="2:22" ht="15" x14ac:dyDescent="0.2">
      <c r="B56" s="211"/>
      <c r="L56" s="366"/>
      <c r="M56" s="367"/>
      <c r="N56" s="367"/>
      <c r="O56" s="368"/>
    </row>
    <row r="57" spans="2:22" x14ac:dyDescent="0.2">
      <c r="E57" s="216"/>
    </row>
    <row r="58" spans="2:22" x14ac:dyDescent="0.2">
      <c r="E58" s="216"/>
    </row>
    <row r="59" spans="2:22" x14ac:dyDescent="0.2">
      <c r="E59" s="216"/>
    </row>
    <row r="60" spans="2:22" x14ac:dyDescent="0.2">
      <c r="E60" s="216"/>
    </row>
    <row r="61" spans="2:22" x14ac:dyDescent="0.2">
      <c r="E61" s="216"/>
    </row>
    <row r="62" spans="2:22" x14ac:dyDescent="0.2">
      <c r="B62" s="213"/>
    </row>
    <row r="63" spans="2:22" x14ac:dyDescent="0.2">
      <c r="B63" s="213"/>
      <c r="J63" s="217"/>
    </row>
    <row r="64" spans="2:22" x14ac:dyDescent="0.2">
      <c r="B64" s="213"/>
      <c r="N64" s="217"/>
      <c r="O64" s="217"/>
      <c r="P64" s="217"/>
      <c r="Q64" s="217"/>
      <c r="R64" s="217"/>
      <c r="S64" s="217"/>
      <c r="T64" s="217"/>
      <c r="U64" s="217"/>
      <c r="V64" s="217"/>
    </row>
    <row r="65" spans="2:47" ht="13.5" x14ac:dyDescent="0.25">
      <c r="B65" s="218"/>
      <c r="C65" s="217"/>
      <c r="D65" s="217"/>
      <c r="E65" s="217"/>
      <c r="F65" s="217"/>
      <c r="G65" s="217"/>
      <c r="H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9"/>
      <c r="AQ65" s="219"/>
      <c r="AR65" s="219"/>
      <c r="AS65" s="219"/>
      <c r="AT65" s="219"/>
      <c r="AU65" s="219"/>
    </row>
    <row r="66" spans="2:47" ht="13.5" x14ac:dyDescent="0.25">
      <c r="B66" s="218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9"/>
      <c r="AQ66" s="219"/>
      <c r="AR66" s="219"/>
      <c r="AS66" s="219"/>
      <c r="AT66" s="219"/>
      <c r="AU66" s="219"/>
    </row>
    <row r="67" spans="2:47" ht="13.5" x14ac:dyDescent="0.25">
      <c r="B67" s="218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9"/>
      <c r="AQ67" s="219"/>
      <c r="AR67" s="219"/>
      <c r="AS67" s="219"/>
      <c r="AT67" s="219"/>
      <c r="AU67" s="219"/>
    </row>
    <row r="68" spans="2:47" x14ac:dyDescent="0.2"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9"/>
      <c r="O68" s="219"/>
      <c r="P68" s="219"/>
      <c r="Q68" s="219"/>
      <c r="R68" s="219"/>
      <c r="S68" s="219"/>
      <c r="T68" s="219"/>
      <c r="U68" s="219"/>
      <c r="V68" s="219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9"/>
      <c r="AQ68" s="219"/>
      <c r="AR68" s="219"/>
      <c r="AS68" s="219"/>
      <c r="AT68" s="219"/>
      <c r="AU68" s="219"/>
    </row>
    <row r="69" spans="2:47" x14ac:dyDescent="0.2">
      <c r="B69" s="219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</row>
  </sheetData>
  <sheetProtection algorithmName="SHA-512" hashValue="dlTV94pLNQeLTu9L5gax+ccxkx1WGHsyrSRhSxQ4nqnyscsKtXh5tEI0aPyq/ZWgTSQtbgjLsYAXvdgTWK5kig==" saltValue="lQrN3xQYnAEt61r4K1GbMw==" spinCount="100000" sheet="1" selectLockedCells="1"/>
  <mergeCells count="15">
    <mergeCell ref="L33:O35"/>
    <mergeCell ref="L37:O54"/>
    <mergeCell ref="L56:O56"/>
    <mergeCell ref="A11:K11"/>
    <mergeCell ref="A17:K17"/>
    <mergeCell ref="A27:K27"/>
    <mergeCell ref="A9:K9"/>
    <mergeCell ref="A15:K15"/>
    <mergeCell ref="A12:K12"/>
    <mergeCell ref="A24:K24"/>
    <mergeCell ref="A26:K26"/>
    <mergeCell ref="A21:K21"/>
    <mergeCell ref="A16:K16"/>
    <mergeCell ref="A20:K20"/>
    <mergeCell ref="A25:K25"/>
  </mergeCells>
  <printOptions horizontalCentered="1"/>
  <pageMargins left="0.2" right="0.2" top="0.25" bottom="0.25" header="0.25" footer="0.2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76" r:id="rId4" name="Button 352">
              <controlPr defaultSize="0" print="0" autoFill="0" autoPict="0" macro="[0]!Complete">
                <anchor moveWithCells="1" sizeWithCells="1">
                  <from>
                    <xdr:col>11</xdr:col>
                    <xdr:colOff>180975</xdr:colOff>
                    <xdr:row>19</xdr:row>
                    <xdr:rowOff>0</xdr:rowOff>
                  </from>
                  <to>
                    <xdr:col>15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" name="Button 353">
              <controlPr defaultSize="0" print="0" autoFill="0" autoPict="0" macro="[0]!ShowAllRows">
                <anchor moveWithCells="1" sizeWithCells="1">
                  <from>
                    <xdr:col>11</xdr:col>
                    <xdr:colOff>180975</xdr:colOff>
                    <xdr:row>20</xdr:row>
                    <xdr:rowOff>76200</xdr:rowOff>
                  </from>
                  <to>
                    <xdr:col>15</xdr:col>
                    <xdr:colOff>9525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E16"/>
  <sheetViews>
    <sheetView zoomScale="120" zoomScaleNormal="120" zoomScalePageLayoutView="120" workbookViewId="0">
      <selection activeCell="B3" sqref="B3:C3"/>
    </sheetView>
  </sheetViews>
  <sheetFormatPr defaultColWidth="8.85546875" defaultRowHeight="15" x14ac:dyDescent="0.2"/>
  <cols>
    <col min="1" max="1" width="55" style="2" customWidth="1"/>
    <col min="2" max="2" width="12.7109375" style="61" customWidth="1"/>
    <col min="3" max="3" width="28.140625" style="61" customWidth="1"/>
    <col min="4" max="4" width="1.42578125" style="2" customWidth="1"/>
    <col min="5" max="5" width="8.85546875" style="2" customWidth="1"/>
    <col min="6" max="16384" width="8.85546875" style="2"/>
  </cols>
  <sheetData>
    <row r="1" spans="1:5" ht="27" customHeight="1" x14ac:dyDescent="0.3">
      <c r="A1" s="470" t="str">
        <f>'1 Title Page'!A20</f>
        <v>[Organization Name]</v>
      </c>
      <c r="B1" s="491" t="str">
        <f>"SNAP-Ed FY"&amp;'1 Title Page'!L1</f>
        <v>SNAP-Ed FY2024</v>
      </c>
      <c r="C1" s="491"/>
      <c r="E1" s="179" t="s">
        <v>66</v>
      </c>
    </row>
    <row r="2" spans="1:5" ht="16.5" customHeight="1" x14ac:dyDescent="0.2">
      <c r="A2" s="470"/>
      <c r="B2" s="493" t="s">
        <v>103</v>
      </c>
      <c r="C2" s="493"/>
    </row>
    <row r="3" spans="1:5" ht="11.25" customHeight="1" x14ac:dyDescent="0.2">
      <c r="A3" s="470"/>
      <c r="B3" s="492"/>
      <c r="C3" s="492"/>
    </row>
    <row r="4" spans="1:5" ht="21.75" customHeight="1" thickBot="1" x14ac:dyDescent="0.25">
      <c r="A4" s="467">
        <f ca="1">TODAY()</f>
        <v>44985</v>
      </c>
      <c r="B4" s="467"/>
      <c r="C4" s="467"/>
    </row>
    <row r="5" spans="1:5" ht="55.5" customHeight="1" thickBot="1" x14ac:dyDescent="0.3">
      <c r="A5" s="494"/>
      <c r="B5" s="495"/>
      <c r="C5" s="59" t="s">
        <v>24</v>
      </c>
      <c r="D5" s="60"/>
    </row>
    <row r="6" spans="1:5" s="56" customFormat="1" ht="20.100000000000001" customHeight="1" x14ac:dyDescent="0.2">
      <c r="A6" s="496" t="s">
        <v>104</v>
      </c>
      <c r="B6" s="497"/>
      <c r="C6" s="167">
        <f>'3 Staffing-Employee &amp; Contract'!W43+'3 Staffing-Employee &amp; Contract'!W81</f>
        <v>0</v>
      </c>
      <c r="E6" s="179" t="str">
        <f>"Based on completion of "&amp;'3 Staffing-Employee &amp; Contract'!N5&amp;" on Staffing tab"</f>
        <v>Based on completion of % Time spent on SNAP-Ed PSE on Staffing tab</v>
      </c>
    </row>
    <row r="7" spans="1:5" s="56" customFormat="1" ht="20.100000000000001" customHeight="1" x14ac:dyDescent="0.2">
      <c r="A7" s="489" t="s">
        <v>76</v>
      </c>
      <c r="B7" s="490"/>
      <c r="C7" s="168">
        <f>'4 Program Expenses'!O32</f>
        <v>0</v>
      </c>
    </row>
    <row r="8" spans="1:5" s="56" customFormat="1" ht="20.100000000000001" customHeight="1" x14ac:dyDescent="0.2">
      <c r="A8" s="489" t="s">
        <v>1</v>
      </c>
      <c r="B8" s="490"/>
      <c r="C8" s="168">
        <f>'5 Travel'!X40</f>
        <v>0</v>
      </c>
    </row>
    <row r="9" spans="1:5" s="56" customFormat="1" ht="20.100000000000001" customHeight="1" x14ac:dyDescent="0.2">
      <c r="A9" s="489" t="s">
        <v>95</v>
      </c>
      <c r="B9" s="490"/>
      <c r="C9" s="168">
        <f>'6 Admin-Space-Misc'!O17</f>
        <v>0</v>
      </c>
    </row>
    <row r="10" spans="1:5" s="56" customFormat="1" ht="20.100000000000001" customHeight="1" thickBot="1" x14ac:dyDescent="0.25">
      <c r="A10" s="484" t="s">
        <v>107</v>
      </c>
      <c r="B10" s="485"/>
      <c r="C10" s="170">
        <f>SUM(C5:C9)</f>
        <v>0</v>
      </c>
    </row>
    <row r="11" spans="1:5" s="56" customFormat="1" ht="20.100000000000001" customHeight="1" x14ac:dyDescent="0.2">
      <c r="A11" s="500"/>
      <c r="B11" s="500"/>
      <c r="C11" s="500"/>
    </row>
    <row r="12" spans="1:5" s="56" customFormat="1" ht="20.100000000000001" customHeight="1" thickBot="1" x14ac:dyDescent="0.25">
      <c r="A12" s="498" t="s">
        <v>108</v>
      </c>
      <c r="B12" s="498"/>
      <c r="C12" s="329">
        <f>'2 BUDGET SUMMARY'!F119</f>
        <v>0</v>
      </c>
    </row>
    <row r="13" spans="1:5" s="56" customFormat="1" ht="20.100000000000001" customHeight="1" thickBot="1" x14ac:dyDescent="0.25">
      <c r="A13" s="501" t="s">
        <v>109</v>
      </c>
      <c r="B13" s="502"/>
      <c r="C13" s="328">
        <f>IF(C12&lt;&gt;0,ROUND(C10/C12,2),0)</f>
        <v>0</v>
      </c>
    </row>
    <row r="14" spans="1:5" s="56" customFormat="1" ht="20.100000000000001" customHeight="1" x14ac:dyDescent="0.2">
      <c r="A14" s="499"/>
      <c r="B14" s="499"/>
      <c r="C14" s="500"/>
    </row>
    <row r="15" spans="1:5" s="56" customFormat="1" ht="20.100000000000001" customHeight="1" thickBot="1" x14ac:dyDescent="0.25">
      <c r="A15" s="498" t="s">
        <v>114</v>
      </c>
      <c r="B15" s="498"/>
      <c r="C15" s="329">
        <f>'2 BUDGET SUMMARY'!F7+'2 BUDGET SUMMARY'!F43</f>
        <v>0</v>
      </c>
    </row>
    <row r="16" spans="1:5" s="56" customFormat="1" ht="20.100000000000001" customHeight="1" thickBot="1" x14ac:dyDescent="0.25">
      <c r="A16" s="501" t="s">
        <v>113</v>
      </c>
      <c r="B16" s="502"/>
      <c r="C16" s="328">
        <f>IF(C15&lt;&gt;0,ROUND(C6/C15,2),0)</f>
        <v>0</v>
      </c>
    </row>
  </sheetData>
  <sheetProtection algorithmName="SHA-512" hashValue="pC/hZr7CK3F3T0IlB8q5WZkrDD5zIW60tsxd1kvzyU5934XBXWCfjuP64dGExw3xn6odIXUJ3s0zhaBGHuL+Qg==" saltValue="UFolxhZVtQiT2Gua7H+Zjg==" spinCount="100000" sheet="1" objects="1" scenarios="1" selectLockedCells="1" selectUnlockedCells="1"/>
  <mergeCells count="17">
    <mergeCell ref="A1:A3"/>
    <mergeCell ref="B1:C1"/>
    <mergeCell ref="B2:C2"/>
    <mergeCell ref="B3:C3"/>
    <mergeCell ref="A4:C4"/>
    <mergeCell ref="A12:B12"/>
    <mergeCell ref="A5:B5"/>
    <mergeCell ref="A14:C14"/>
    <mergeCell ref="A15:B15"/>
    <mergeCell ref="A16:B16"/>
    <mergeCell ref="A13:B13"/>
    <mergeCell ref="A7:B7"/>
    <mergeCell ref="A8:B8"/>
    <mergeCell ref="A6:B6"/>
    <mergeCell ref="A9:B9"/>
    <mergeCell ref="A10:B10"/>
    <mergeCell ref="A11:C11"/>
  </mergeCells>
  <printOptions horizontalCentered="1"/>
  <pageMargins left="0.25" right="0.25" top="0.6" bottom="0.5" header="0.25" footer="0.25"/>
  <pageSetup scale="95" orientation="portrait" r:id="rId1"/>
  <headerFooter>
    <oddHeader>&amp;R&amp;"Arial,Bold"&amp;7Michigan Fitness Foundation FY2021 SNAP-Ed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>
    <tabColor theme="1"/>
  </sheetPr>
  <dimension ref="A1:R124"/>
  <sheetViews>
    <sheetView zoomScale="98" zoomScaleNormal="98" zoomScalePageLayoutView="98" workbookViewId="0">
      <pane ySplit="6" topLeftCell="A7" activePane="bottomLeft" state="frozen"/>
      <selection activeCell="A22" sqref="A22:K22"/>
      <selection pane="bottomLeft" activeCell="H121" sqref="H121"/>
    </sheetView>
  </sheetViews>
  <sheetFormatPr defaultColWidth="8.85546875" defaultRowHeight="12.75" x14ac:dyDescent="0.2"/>
  <cols>
    <col min="1" max="1" width="6.7109375" style="102" customWidth="1"/>
    <col min="2" max="2" width="2.7109375" customWidth="1"/>
    <col min="3" max="4" width="25.28515625" customWidth="1"/>
    <col min="5" max="5" width="10.140625" customWidth="1"/>
    <col min="6" max="7" width="9.42578125" customWidth="1"/>
    <col min="8" max="8" width="17.42578125" customWidth="1"/>
    <col min="9" max="9" width="18.42578125" customWidth="1"/>
    <col min="10" max="10" width="0.85546875" customWidth="1"/>
    <col min="11" max="11" width="13.42578125" style="230" customWidth="1"/>
    <col min="17" max="17" width="8.42578125" customWidth="1"/>
    <col min="18" max="18" width="0" style="4" hidden="1" customWidth="1"/>
  </cols>
  <sheetData>
    <row r="1" spans="1:18" s="5" customFormat="1" ht="27.75" customHeight="1" x14ac:dyDescent="0.35">
      <c r="A1" s="191" t="s">
        <v>50</v>
      </c>
      <c r="B1" s="381" t="str">
        <f>'1 Title Page'!A20</f>
        <v>[Organization Name]</v>
      </c>
      <c r="C1" s="382"/>
      <c r="D1" s="382"/>
      <c r="E1" s="382"/>
      <c r="F1" s="382"/>
      <c r="G1" s="382"/>
      <c r="H1" s="382"/>
      <c r="I1" s="383"/>
      <c r="K1" s="227"/>
      <c r="L1" s="226"/>
      <c r="M1" s="226"/>
      <c r="N1" s="226"/>
      <c r="O1" s="226"/>
      <c r="P1" s="226"/>
      <c r="Q1" s="58"/>
      <c r="R1" s="58"/>
    </row>
    <row r="2" spans="1:18" ht="21" customHeight="1" x14ac:dyDescent="0.25">
      <c r="A2" s="103" t="s">
        <v>65</v>
      </c>
      <c r="B2" s="384" t="str">
        <f>"FY"&amp;'1 Title Page'!L1&amp;" SNAP-Ed Budget Summary"</f>
        <v>FY2024 SNAP-Ed Budget Summary</v>
      </c>
      <c r="C2" s="385"/>
      <c r="D2" s="385"/>
      <c r="E2" s="385"/>
      <c r="F2" s="385"/>
      <c r="G2" s="385"/>
      <c r="H2" s="385"/>
      <c r="I2" s="386"/>
      <c r="K2" s="227"/>
      <c r="L2" s="226"/>
      <c r="M2" s="226"/>
      <c r="N2" s="226"/>
      <c r="O2" s="226"/>
      <c r="P2" s="226"/>
      <c r="Q2" s="58"/>
      <c r="R2" s="58"/>
    </row>
    <row r="3" spans="1:18" s="4" customFormat="1" ht="11.1" customHeight="1" x14ac:dyDescent="0.2">
      <c r="A3" s="103" t="s">
        <v>65</v>
      </c>
      <c r="B3" s="387"/>
      <c r="C3" s="387"/>
      <c r="D3" s="387"/>
      <c r="E3" s="387"/>
      <c r="F3" s="387"/>
      <c r="G3" s="387"/>
      <c r="H3" s="387"/>
      <c r="I3" s="387"/>
      <c r="K3" s="227"/>
      <c r="L3" s="226"/>
      <c r="M3" s="226"/>
      <c r="N3" s="226"/>
      <c r="O3" s="226"/>
      <c r="P3" s="226"/>
      <c r="Q3" s="58"/>
      <c r="R3" s="58"/>
    </row>
    <row r="4" spans="1:18" ht="25.5" customHeight="1" x14ac:dyDescent="0.2">
      <c r="A4" s="103" t="s">
        <v>65</v>
      </c>
      <c r="B4" s="388" t="s">
        <v>43</v>
      </c>
      <c r="C4" s="388"/>
      <c r="D4" s="388"/>
      <c r="E4" s="388"/>
      <c r="F4" s="388"/>
      <c r="G4" s="388"/>
      <c r="H4" s="388"/>
      <c r="I4" s="388"/>
      <c r="K4" s="227"/>
      <c r="L4" s="226"/>
      <c r="M4" s="226"/>
      <c r="N4" s="226"/>
      <c r="O4" s="226"/>
      <c r="P4" s="226"/>
      <c r="Q4" s="58"/>
      <c r="R4" s="58"/>
    </row>
    <row r="5" spans="1:18" ht="14.1" customHeight="1" x14ac:dyDescent="0.2">
      <c r="A5" s="103" t="s">
        <v>65</v>
      </c>
      <c r="B5" s="389"/>
      <c r="C5" s="389"/>
      <c r="D5" s="389"/>
      <c r="E5" s="389"/>
      <c r="F5" s="389"/>
      <c r="G5" s="389"/>
      <c r="H5" s="389"/>
      <c r="I5" s="389"/>
      <c r="K5" s="227"/>
      <c r="L5" s="226"/>
      <c r="M5" s="226"/>
      <c r="N5" s="226"/>
      <c r="O5" s="226"/>
      <c r="P5" s="226"/>
      <c r="Q5" s="58"/>
    </row>
    <row r="6" spans="1:18" s="43" customFormat="1" ht="15" x14ac:dyDescent="0.2">
      <c r="A6" s="104" t="s">
        <v>65</v>
      </c>
      <c r="B6" s="371" t="s">
        <v>44</v>
      </c>
      <c r="C6" s="371"/>
      <c r="D6" s="371"/>
      <c r="E6" s="371"/>
      <c r="F6" s="371"/>
      <c r="G6" s="371"/>
      <c r="H6" s="371"/>
      <c r="I6" s="371"/>
      <c r="K6" s="228"/>
      <c r="R6" s="33" t="s">
        <v>74</v>
      </c>
    </row>
    <row r="7" spans="1:18" s="43" customFormat="1" ht="17.100000000000001" customHeight="1" x14ac:dyDescent="0.2">
      <c r="A7" s="104" t="s">
        <v>65</v>
      </c>
      <c r="B7" s="503" t="s">
        <v>72</v>
      </c>
      <c r="C7" s="504"/>
      <c r="D7" s="235" t="s">
        <v>6</v>
      </c>
      <c r="E7" s="239" t="s">
        <v>91</v>
      </c>
      <c r="F7" s="239" t="s">
        <v>93</v>
      </c>
      <c r="G7" s="239" t="s">
        <v>92</v>
      </c>
      <c r="H7" s="239" t="s">
        <v>94</v>
      </c>
      <c r="I7" s="185">
        <f>SUM(I8:I42)</f>
        <v>0</v>
      </c>
      <c r="K7" s="232">
        <f>'2 BUDGET SUMMARY'!F7</f>
        <v>0</v>
      </c>
      <c r="R7" s="33"/>
    </row>
    <row r="8" spans="1:18" s="43" customFormat="1" ht="17.100000000000001" customHeight="1" x14ac:dyDescent="0.2">
      <c r="A8" s="105" t="str">
        <f t="shared" ref="A8:A42" si="0">IF(C8&lt;&gt;"","Y",IF(I8&lt;&gt;0,"Y","N"))</f>
        <v>N</v>
      </c>
      <c r="B8" s="183">
        <f>'2 BUDGET SUMMARY'!B8</f>
        <v>1</v>
      </c>
      <c r="C8" s="233" t="str">
        <f>'2 BUDGET SUMMARY'!C8</f>
        <v/>
      </c>
      <c r="D8" s="236" t="str">
        <f>'Staff Admin &amp; Pgm'!C8</f>
        <v/>
      </c>
      <c r="E8" s="237" t="str">
        <f>'Staff Admin &amp; Pgm'!E8</f>
        <v xml:space="preserve"> </v>
      </c>
      <c r="F8" s="238" t="str">
        <f>IF(I8&lt;&gt;0,'3 Staffing-Employee &amp; Contract'!Q7,"")</f>
        <v/>
      </c>
      <c r="G8" s="238" t="str">
        <f>IF(F8&lt;&gt;"",ROUND(F8*4.3,1),"")</f>
        <v/>
      </c>
      <c r="H8" s="234"/>
      <c r="I8" s="184">
        <f>'2 BUDGET SUMMARY'!F8</f>
        <v>0</v>
      </c>
      <c r="K8" s="229"/>
      <c r="R8" s="33"/>
    </row>
    <row r="9" spans="1:18" s="43" customFormat="1" ht="17.100000000000001" customHeight="1" x14ac:dyDescent="0.2">
      <c r="A9" s="105" t="str">
        <f t="shared" si="0"/>
        <v>N</v>
      </c>
      <c r="B9" s="183">
        <f>'2 BUDGET SUMMARY'!B9</f>
        <v>2</v>
      </c>
      <c r="C9" s="233" t="str">
        <f>'2 BUDGET SUMMARY'!C9</f>
        <v/>
      </c>
      <c r="D9" s="236" t="str">
        <f>'Staff Admin &amp; Pgm'!C9</f>
        <v/>
      </c>
      <c r="E9" s="237" t="str">
        <f>'Staff Admin &amp; Pgm'!E9</f>
        <v xml:space="preserve"> </v>
      </c>
      <c r="F9" s="238" t="str">
        <f>IF(I9&lt;&gt;0,'3 Staffing-Employee &amp; Contract'!Q8,"")</f>
        <v/>
      </c>
      <c r="G9" s="238" t="str">
        <f t="shared" ref="G9:G72" si="1">IF(F9&lt;&gt;"",ROUND(F9*4.3,1),"")</f>
        <v/>
      </c>
      <c r="H9" s="234"/>
      <c r="I9" s="184">
        <f>'2 BUDGET SUMMARY'!F9</f>
        <v>0</v>
      </c>
      <c r="K9" s="229"/>
      <c r="R9" s="33"/>
    </row>
    <row r="10" spans="1:18" s="43" customFormat="1" ht="17.100000000000001" customHeight="1" x14ac:dyDescent="0.2">
      <c r="A10" s="105" t="str">
        <f t="shared" si="0"/>
        <v>N</v>
      </c>
      <c r="B10" s="183">
        <f>'2 BUDGET SUMMARY'!B10</f>
        <v>3</v>
      </c>
      <c r="C10" s="233" t="str">
        <f>'2 BUDGET SUMMARY'!C10</f>
        <v/>
      </c>
      <c r="D10" s="236" t="str">
        <f>'Staff Admin &amp; Pgm'!C10</f>
        <v/>
      </c>
      <c r="E10" s="237" t="str">
        <f>'Staff Admin &amp; Pgm'!E10</f>
        <v xml:space="preserve"> </v>
      </c>
      <c r="F10" s="238" t="str">
        <f>IF(I10&lt;&gt;0,'3 Staffing-Employee &amp; Contract'!Q9,"")</f>
        <v/>
      </c>
      <c r="G10" s="238" t="str">
        <f t="shared" si="1"/>
        <v/>
      </c>
      <c r="H10" s="234"/>
      <c r="I10" s="184">
        <f>'2 BUDGET SUMMARY'!F10</f>
        <v>0</v>
      </c>
      <c r="K10" s="229"/>
      <c r="R10" s="33"/>
    </row>
    <row r="11" spans="1:18" s="43" customFormat="1" ht="17.100000000000001" customHeight="1" x14ac:dyDescent="0.2">
      <c r="A11" s="105" t="str">
        <f t="shared" si="0"/>
        <v>N</v>
      </c>
      <c r="B11" s="183">
        <f>'2 BUDGET SUMMARY'!B11</f>
        <v>4</v>
      </c>
      <c r="C11" s="233" t="str">
        <f>'2 BUDGET SUMMARY'!C11</f>
        <v/>
      </c>
      <c r="D11" s="236" t="str">
        <f>'Staff Admin &amp; Pgm'!C11</f>
        <v/>
      </c>
      <c r="E11" s="237" t="str">
        <f>'Staff Admin &amp; Pgm'!E11</f>
        <v xml:space="preserve"> </v>
      </c>
      <c r="F11" s="238" t="str">
        <f>IF(I11&lt;&gt;0,'3 Staffing-Employee &amp; Contract'!Q10,"")</f>
        <v/>
      </c>
      <c r="G11" s="238" t="str">
        <f t="shared" si="1"/>
        <v/>
      </c>
      <c r="H11" s="234"/>
      <c r="I11" s="184">
        <f>'2 BUDGET SUMMARY'!F11</f>
        <v>0</v>
      </c>
      <c r="K11" s="229"/>
      <c r="R11" s="33"/>
    </row>
    <row r="12" spans="1:18" s="43" customFormat="1" ht="17.100000000000001" customHeight="1" x14ac:dyDescent="0.2">
      <c r="A12" s="105" t="str">
        <f t="shared" si="0"/>
        <v>N</v>
      </c>
      <c r="B12" s="183">
        <f>'2 BUDGET SUMMARY'!B12</f>
        <v>5</v>
      </c>
      <c r="C12" s="233" t="str">
        <f>'2 BUDGET SUMMARY'!C12</f>
        <v/>
      </c>
      <c r="D12" s="236" t="str">
        <f>'Staff Admin &amp; Pgm'!C12</f>
        <v/>
      </c>
      <c r="E12" s="237" t="str">
        <f>'Staff Admin &amp; Pgm'!E12</f>
        <v xml:space="preserve"> </v>
      </c>
      <c r="F12" s="238" t="str">
        <f>IF(I12&lt;&gt;0,'3 Staffing-Employee &amp; Contract'!Q11,"")</f>
        <v/>
      </c>
      <c r="G12" s="238" t="str">
        <f t="shared" si="1"/>
        <v/>
      </c>
      <c r="H12" s="234"/>
      <c r="I12" s="184">
        <f>'2 BUDGET SUMMARY'!F12</f>
        <v>0</v>
      </c>
      <c r="K12" s="229"/>
      <c r="R12" s="33"/>
    </row>
    <row r="13" spans="1:18" s="43" customFormat="1" ht="17.100000000000001" customHeight="1" x14ac:dyDescent="0.2">
      <c r="A13" s="105" t="str">
        <f t="shared" si="0"/>
        <v>N</v>
      </c>
      <c r="B13" s="183">
        <f>'2 BUDGET SUMMARY'!B13</f>
        <v>6</v>
      </c>
      <c r="C13" s="233" t="str">
        <f>'2 BUDGET SUMMARY'!C13</f>
        <v/>
      </c>
      <c r="D13" s="236" t="str">
        <f>'Staff Admin &amp; Pgm'!C13</f>
        <v/>
      </c>
      <c r="E13" s="237" t="str">
        <f>'Staff Admin &amp; Pgm'!E13</f>
        <v xml:space="preserve"> </v>
      </c>
      <c r="F13" s="238" t="str">
        <f>IF(I13&lt;&gt;0,'3 Staffing-Employee &amp; Contract'!Q12,"")</f>
        <v/>
      </c>
      <c r="G13" s="238" t="str">
        <f t="shared" si="1"/>
        <v/>
      </c>
      <c r="H13" s="234"/>
      <c r="I13" s="184">
        <f>'2 BUDGET SUMMARY'!F13</f>
        <v>0</v>
      </c>
      <c r="K13" s="229"/>
      <c r="R13" s="33"/>
    </row>
    <row r="14" spans="1:18" s="43" customFormat="1" ht="17.100000000000001" customHeight="1" x14ac:dyDescent="0.2">
      <c r="A14" s="105" t="str">
        <f t="shared" si="0"/>
        <v>N</v>
      </c>
      <c r="B14" s="183">
        <f>'2 BUDGET SUMMARY'!B14</f>
        <v>7</v>
      </c>
      <c r="C14" s="233" t="str">
        <f>'2 BUDGET SUMMARY'!C14</f>
        <v/>
      </c>
      <c r="D14" s="236" t="str">
        <f>'Staff Admin &amp; Pgm'!C14</f>
        <v/>
      </c>
      <c r="E14" s="237" t="str">
        <f>'Staff Admin &amp; Pgm'!E14</f>
        <v xml:space="preserve"> </v>
      </c>
      <c r="F14" s="238" t="str">
        <f>IF(I14&lt;&gt;0,'3 Staffing-Employee &amp; Contract'!Q13,"")</f>
        <v/>
      </c>
      <c r="G14" s="238" t="str">
        <f t="shared" si="1"/>
        <v/>
      </c>
      <c r="H14" s="234"/>
      <c r="I14" s="184">
        <f>'2 BUDGET SUMMARY'!F14</f>
        <v>0</v>
      </c>
      <c r="K14" s="229"/>
      <c r="R14" s="33"/>
    </row>
    <row r="15" spans="1:18" s="43" customFormat="1" ht="17.100000000000001" customHeight="1" x14ac:dyDescent="0.2">
      <c r="A15" s="105" t="str">
        <f t="shared" si="0"/>
        <v>N</v>
      </c>
      <c r="B15" s="183">
        <f>'2 BUDGET SUMMARY'!B15</f>
        <v>8</v>
      </c>
      <c r="C15" s="233" t="str">
        <f>'2 BUDGET SUMMARY'!C15</f>
        <v/>
      </c>
      <c r="D15" s="236" t="str">
        <f>'Staff Admin &amp; Pgm'!C15</f>
        <v/>
      </c>
      <c r="E15" s="237" t="str">
        <f>'Staff Admin &amp; Pgm'!E15</f>
        <v xml:space="preserve"> </v>
      </c>
      <c r="F15" s="238" t="str">
        <f>IF(I15&lt;&gt;0,'3 Staffing-Employee &amp; Contract'!Q14,"")</f>
        <v/>
      </c>
      <c r="G15" s="238" t="str">
        <f t="shared" si="1"/>
        <v/>
      </c>
      <c r="H15" s="234"/>
      <c r="I15" s="184">
        <f>'2 BUDGET SUMMARY'!F15</f>
        <v>0</v>
      </c>
      <c r="K15" s="229"/>
      <c r="R15" s="33"/>
    </row>
    <row r="16" spans="1:18" s="43" customFormat="1" ht="17.100000000000001" customHeight="1" x14ac:dyDescent="0.2">
      <c r="A16" s="105" t="str">
        <f t="shared" si="0"/>
        <v>N</v>
      </c>
      <c r="B16" s="183">
        <f>'2 BUDGET SUMMARY'!B16</f>
        <v>9</v>
      </c>
      <c r="C16" s="233" t="str">
        <f>'2 BUDGET SUMMARY'!C16</f>
        <v/>
      </c>
      <c r="D16" s="236" t="str">
        <f>'Staff Admin &amp; Pgm'!C16</f>
        <v/>
      </c>
      <c r="E16" s="237" t="str">
        <f>'Staff Admin &amp; Pgm'!E16</f>
        <v xml:space="preserve"> </v>
      </c>
      <c r="F16" s="238" t="str">
        <f>IF(I16&lt;&gt;0,'3 Staffing-Employee &amp; Contract'!Q15,"")</f>
        <v/>
      </c>
      <c r="G16" s="238" t="str">
        <f t="shared" si="1"/>
        <v/>
      </c>
      <c r="H16" s="234"/>
      <c r="I16" s="184">
        <f>'2 BUDGET SUMMARY'!F16</f>
        <v>0</v>
      </c>
      <c r="K16" s="229"/>
      <c r="R16" s="33"/>
    </row>
    <row r="17" spans="1:18" s="43" customFormat="1" ht="17.100000000000001" customHeight="1" x14ac:dyDescent="0.2">
      <c r="A17" s="105" t="str">
        <f t="shared" si="0"/>
        <v>N</v>
      </c>
      <c r="B17" s="183">
        <f>'2 BUDGET SUMMARY'!B17</f>
        <v>10</v>
      </c>
      <c r="C17" s="233" t="str">
        <f>'2 BUDGET SUMMARY'!C17</f>
        <v/>
      </c>
      <c r="D17" s="236" t="str">
        <f>'Staff Admin &amp; Pgm'!C17</f>
        <v/>
      </c>
      <c r="E17" s="237" t="str">
        <f>'Staff Admin &amp; Pgm'!E17</f>
        <v xml:space="preserve"> </v>
      </c>
      <c r="F17" s="238" t="str">
        <f>IF(I17&lt;&gt;0,'3 Staffing-Employee &amp; Contract'!Q16,"")</f>
        <v/>
      </c>
      <c r="G17" s="238" t="str">
        <f t="shared" si="1"/>
        <v/>
      </c>
      <c r="H17" s="234"/>
      <c r="I17" s="184">
        <f>'2 BUDGET SUMMARY'!F17</f>
        <v>0</v>
      </c>
      <c r="K17" s="229"/>
      <c r="R17" s="33"/>
    </row>
    <row r="18" spans="1:18" s="43" customFormat="1" ht="17.100000000000001" customHeight="1" x14ac:dyDescent="0.2">
      <c r="A18" s="105" t="str">
        <f t="shared" si="0"/>
        <v>N</v>
      </c>
      <c r="B18" s="183">
        <f>'2 BUDGET SUMMARY'!B18</f>
        <v>11</v>
      </c>
      <c r="C18" s="233" t="str">
        <f>'2 BUDGET SUMMARY'!C18</f>
        <v/>
      </c>
      <c r="D18" s="236" t="str">
        <f>'Staff Admin &amp; Pgm'!C18</f>
        <v/>
      </c>
      <c r="E18" s="237" t="str">
        <f>'Staff Admin &amp; Pgm'!E18</f>
        <v xml:space="preserve"> </v>
      </c>
      <c r="F18" s="238" t="str">
        <f>IF(I18&lt;&gt;0,'3 Staffing-Employee &amp; Contract'!Q17,"")</f>
        <v/>
      </c>
      <c r="G18" s="238" t="str">
        <f t="shared" si="1"/>
        <v/>
      </c>
      <c r="H18" s="234"/>
      <c r="I18" s="184">
        <f>'2 BUDGET SUMMARY'!F18</f>
        <v>0</v>
      </c>
      <c r="K18" s="229"/>
      <c r="R18" s="33"/>
    </row>
    <row r="19" spans="1:18" s="43" customFormat="1" ht="17.100000000000001" customHeight="1" x14ac:dyDescent="0.2">
      <c r="A19" s="105" t="str">
        <f t="shared" si="0"/>
        <v>N</v>
      </c>
      <c r="B19" s="183">
        <f>'2 BUDGET SUMMARY'!B19</f>
        <v>12</v>
      </c>
      <c r="C19" s="233" t="str">
        <f>'2 BUDGET SUMMARY'!C19</f>
        <v/>
      </c>
      <c r="D19" s="236" t="str">
        <f>'Staff Admin &amp; Pgm'!C19</f>
        <v/>
      </c>
      <c r="E19" s="237" t="str">
        <f>'Staff Admin &amp; Pgm'!E19</f>
        <v xml:space="preserve"> </v>
      </c>
      <c r="F19" s="238" t="str">
        <f>IF(I19&lt;&gt;0,'3 Staffing-Employee &amp; Contract'!Q18,"")</f>
        <v/>
      </c>
      <c r="G19" s="238" t="str">
        <f t="shared" si="1"/>
        <v/>
      </c>
      <c r="H19" s="234"/>
      <c r="I19" s="184">
        <f>'2 BUDGET SUMMARY'!F19</f>
        <v>0</v>
      </c>
      <c r="K19" s="229"/>
      <c r="R19" s="33"/>
    </row>
    <row r="20" spans="1:18" s="43" customFormat="1" ht="17.100000000000001" customHeight="1" x14ac:dyDescent="0.2">
      <c r="A20" s="105" t="str">
        <f t="shared" si="0"/>
        <v>N</v>
      </c>
      <c r="B20" s="183">
        <f>'2 BUDGET SUMMARY'!B20</f>
        <v>13</v>
      </c>
      <c r="C20" s="233" t="str">
        <f>'2 BUDGET SUMMARY'!C20</f>
        <v/>
      </c>
      <c r="D20" s="236" t="str">
        <f>'Staff Admin &amp; Pgm'!C20</f>
        <v/>
      </c>
      <c r="E20" s="237" t="str">
        <f>'Staff Admin &amp; Pgm'!E20</f>
        <v xml:space="preserve"> </v>
      </c>
      <c r="F20" s="238" t="str">
        <f>IF(I20&lt;&gt;0,'3 Staffing-Employee &amp; Contract'!Q19,"")</f>
        <v/>
      </c>
      <c r="G20" s="238" t="str">
        <f t="shared" si="1"/>
        <v/>
      </c>
      <c r="H20" s="234"/>
      <c r="I20" s="184">
        <f>'2 BUDGET SUMMARY'!F20</f>
        <v>0</v>
      </c>
      <c r="K20" s="229"/>
      <c r="R20" s="33"/>
    </row>
    <row r="21" spans="1:18" s="43" customFormat="1" ht="17.100000000000001" customHeight="1" x14ac:dyDescent="0.2">
      <c r="A21" s="105" t="str">
        <f t="shared" si="0"/>
        <v>N</v>
      </c>
      <c r="B21" s="183">
        <f>'2 BUDGET SUMMARY'!B21</f>
        <v>14</v>
      </c>
      <c r="C21" s="233" t="str">
        <f>'2 BUDGET SUMMARY'!C21</f>
        <v/>
      </c>
      <c r="D21" s="236" t="str">
        <f>'Staff Admin &amp; Pgm'!C21</f>
        <v/>
      </c>
      <c r="E21" s="237" t="str">
        <f>'Staff Admin &amp; Pgm'!E21</f>
        <v xml:space="preserve"> </v>
      </c>
      <c r="F21" s="238" t="str">
        <f>IF(I21&lt;&gt;0,'3 Staffing-Employee &amp; Contract'!Q20,"")</f>
        <v/>
      </c>
      <c r="G21" s="238" t="str">
        <f t="shared" si="1"/>
        <v/>
      </c>
      <c r="H21" s="234"/>
      <c r="I21" s="184">
        <f>'2 BUDGET SUMMARY'!F21</f>
        <v>0</v>
      </c>
      <c r="K21" s="229"/>
      <c r="R21" s="33"/>
    </row>
    <row r="22" spans="1:18" s="43" customFormat="1" ht="17.100000000000001" customHeight="1" x14ac:dyDescent="0.2">
      <c r="A22" s="105" t="str">
        <f t="shared" si="0"/>
        <v>N</v>
      </c>
      <c r="B22" s="183">
        <f>'2 BUDGET SUMMARY'!B22</f>
        <v>15</v>
      </c>
      <c r="C22" s="233" t="str">
        <f>'2 BUDGET SUMMARY'!C22</f>
        <v/>
      </c>
      <c r="D22" s="236" t="str">
        <f>'Staff Admin &amp; Pgm'!C22</f>
        <v/>
      </c>
      <c r="E22" s="237" t="str">
        <f>'Staff Admin &amp; Pgm'!E22</f>
        <v xml:space="preserve"> </v>
      </c>
      <c r="F22" s="238" t="str">
        <f>IF(I22&lt;&gt;0,'3 Staffing-Employee &amp; Contract'!Q21,"")</f>
        <v/>
      </c>
      <c r="G22" s="238" t="str">
        <f t="shared" si="1"/>
        <v/>
      </c>
      <c r="H22" s="234"/>
      <c r="I22" s="184">
        <f>'2 BUDGET SUMMARY'!F22</f>
        <v>0</v>
      </c>
      <c r="K22" s="229"/>
      <c r="R22" s="33"/>
    </row>
    <row r="23" spans="1:18" s="43" customFormat="1" ht="17.100000000000001" customHeight="1" x14ac:dyDescent="0.2">
      <c r="A23" s="105" t="str">
        <f t="shared" si="0"/>
        <v>N</v>
      </c>
      <c r="B23" s="183">
        <f>'2 BUDGET SUMMARY'!B23</f>
        <v>16</v>
      </c>
      <c r="C23" s="233" t="str">
        <f>'2 BUDGET SUMMARY'!C23</f>
        <v/>
      </c>
      <c r="D23" s="236" t="str">
        <f>'Staff Admin &amp; Pgm'!C23</f>
        <v/>
      </c>
      <c r="E23" s="237" t="str">
        <f>'Staff Admin &amp; Pgm'!E23</f>
        <v xml:space="preserve"> </v>
      </c>
      <c r="F23" s="238" t="str">
        <f>IF(I23&lt;&gt;0,'3 Staffing-Employee &amp; Contract'!Q22,"")</f>
        <v/>
      </c>
      <c r="G23" s="238" t="str">
        <f t="shared" si="1"/>
        <v/>
      </c>
      <c r="H23" s="234"/>
      <c r="I23" s="184">
        <f>'2 BUDGET SUMMARY'!F23</f>
        <v>0</v>
      </c>
      <c r="K23" s="229"/>
      <c r="R23" s="33"/>
    </row>
    <row r="24" spans="1:18" s="43" customFormat="1" ht="17.100000000000001" customHeight="1" x14ac:dyDescent="0.2">
      <c r="A24" s="105" t="str">
        <f t="shared" si="0"/>
        <v>N</v>
      </c>
      <c r="B24" s="183">
        <f>'2 BUDGET SUMMARY'!B24</f>
        <v>17</v>
      </c>
      <c r="C24" s="233" t="str">
        <f>'2 BUDGET SUMMARY'!C24</f>
        <v/>
      </c>
      <c r="D24" s="236" t="str">
        <f>'Staff Admin &amp; Pgm'!C24</f>
        <v/>
      </c>
      <c r="E24" s="237" t="str">
        <f>'Staff Admin &amp; Pgm'!E24</f>
        <v xml:space="preserve"> </v>
      </c>
      <c r="F24" s="238" t="str">
        <f>IF(I24&lt;&gt;0,'3 Staffing-Employee &amp; Contract'!Q23,"")</f>
        <v/>
      </c>
      <c r="G24" s="238" t="str">
        <f t="shared" si="1"/>
        <v/>
      </c>
      <c r="H24" s="234"/>
      <c r="I24" s="184">
        <f>'2 BUDGET SUMMARY'!F24</f>
        <v>0</v>
      </c>
      <c r="K24" s="229"/>
      <c r="R24" s="33"/>
    </row>
    <row r="25" spans="1:18" s="43" customFormat="1" ht="17.100000000000001" customHeight="1" x14ac:dyDescent="0.2">
      <c r="A25" s="105" t="str">
        <f t="shared" si="0"/>
        <v>N</v>
      </c>
      <c r="B25" s="183">
        <f>'2 BUDGET SUMMARY'!B25</f>
        <v>18</v>
      </c>
      <c r="C25" s="233" t="str">
        <f>'2 BUDGET SUMMARY'!C25</f>
        <v/>
      </c>
      <c r="D25" s="236" t="str">
        <f>'Staff Admin &amp; Pgm'!C25</f>
        <v/>
      </c>
      <c r="E25" s="237" t="str">
        <f>'Staff Admin &amp; Pgm'!E25</f>
        <v xml:space="preserve"> </v>
      </c>
      <c r="F25" s="238" t="str">
        <f>IF(I25&lt;&gt;0,'3 Staffing-Employee &amp; Contract'!Q24,"")</f>
        <v/>
      </c>
      <c r="G25" s="238" t="str">
        <f t="shared" si="1"/>
        <v/>
      </c>
      <c r="H25" s="234"/>
      <c r="I25" s="184">
        <f>'2 BUDGET SUMMARY'!F25</f>
        <v>0</v>
      </c>
      <c r="K25" s="229"/>
      <c r="R25" s="33"/>
    </row>
    <row r="26" spans="1:18" s="43" customFormat="1" ht="17.100000000000001" customHeight="1" x14ac:dyDescent="0.2">
      <c r="A26" s="105" t="str">
        <f t="shared" si="0"/>
        <v>N</v>
      </c>
      <c r="B26" s="183">
        <f>'2 BUDGET SUMMARY'!B26</f>
        <v>19</v>
      </c>
      <c r="C26" s="233" t="str">
        <f>'2 BUDGET SUMMARY'!C26</f>
        <v/>
      </c>
      <c r="D26" s="236" t="str">
        <f>'Staff Admin &amp; Pgm'!C26</f>
        <v/>
      </c>
      <c r="E26" s="237" t="str">
        <f>'Staff Admin &amp; Pgm'!E26</f>
        <v xml:space="preserve"> </v>
      </c>
      <c r="F26" s="238" t="str">
        <f>IF(I26&lt;&gt;0,'3 Staffing-Employee &amp; Contract'!Q25,"")</f>
        <v/>
      </c>
      <c r="G26" s="238" t="str">
        <f t="shared" si="1"/>
        <v/>
      </c>
      <c r="H26" s="234"/>
      <c r="I26" s="184">
        <f>'2 BUDGET SUMMARY'!F26</f>
        <v>0</v>
      </c>
      <c r="K26" s="229"/>
      <c r="R26" s="33"/>
    </row>
    <row r="27" spans="1:18" s="43" customFormat="1" ht="17.100000000000001" customHeight="1" x14ac:dyDescent="0.2">
      <c r="A27" s="105" t="str">
        <f t="shared" si="0"/>
        <v>N</v>
      </c>
      <c r="B27" s="183">
        <f>'2 BUDGET SUMMARY'!B27</f>
        <v>20</v>
      </c>
      <c r="C27" s="233" t="str">
        <f>'2 BUDGET SUMMARY'!C27</f>
        <v/>
      </c>
      <c r="D27" s="236" t="str">
        <f>'Staff Admin &amp; Pgm'!C27</f>
        <v/>
      </c>
      <c r="E27" s="237" t="str">
        <f>'Staff Admin &amp; Pgm'!E27</f>
        <v xml:space="preserve"> </v>
      </c>
      <c r="F27" s="238" t="str">
        <f>IF(I27&lt;&gt;0,'3 Staffing-Employee &amp; Contract'!Q26,"")</f>
        <v/>
      </c>
      <c r="G27" s="238" t="str">
        <f t="shared" si="1"/>
        <v/>
      </c>
      <c r="H27" s="234"/>
      <c r="I27" s="184">
        <f>'2 BUDGET SUMMARY'!F27</f>
        <v>0</v>
      </c>
      <c r="K27" s="229"/>
      <c r="R27" s="33"/>
    </row>
    <row r="28" spans="1:18" s="43" customFormat="1" ht="17.100000000000001" customHeight="1" x14ac:dyDescent="0.2">
      <c r="A28" s="105" t="str">
        <f t="shared" si="0"/>
        <v>N</v>
      </c>
      <c r="B28" s="183">
        <f>'2 BUDGET SUMMARY'!B28</f>
        <v>21</v>
      </c>
      <c r="C28" s="233" t="str">
        <f>'2 BUDGET SUMMARY'!C28</f>
        <v/>
      </c>
      <c r="D28" s="236" t="str">
        <f>'Staff Admin &amp; Pgm'!C28</f>
        <v/>
      </c>
      <c r="E28" s="237" t="str">
        <f>'Staff Admin &amp; Pgm'!E28</f>
        <v xml:space="preserve"> </v>
      </c>
      <c r="F28" s="238" t="str">
        <f>IF(I28&lt;&gt;0,'3 Staffing-Employee &amp; Contract'!Q27,"")</f>
        <v/>
      </c>
      <c r="G28" s="238" t="str">
        <f t="shared" si="1"/>
        <v/>
      </c>
      <c r="H28" s="234"/>
      <c r="I28" s="184">
        <f>'2 BUDGET SUMMARY'!F28</f>
        <v>0</v>
      </c>
      <c r="K28" s="229"/>
      <c r="R28" s="33"/>
    </row>
    <row r="29" spans="1:18" s="43" customFormat="1" ht="17.100000000000001" customHeight="1" x14ac:dyDescent="0.2">
      <c r="A29" s="105" t="str">
        <f t="shared" si="0"/>
        <v>N</v>
      </c>
      <c r="B29" s="183">
        <f>'2 BUDGET SUMMARY'!B29</f>
        <v>22</v>
      </c>
      <c r="C29" s="233" t="str">
        <f>'2 BUDGET SUMMARY'!C29</f>
        <v/>
      </c>
      <c r="D29" s="236" t="str">
        <f>'Staff Admin &amp; Pgm'!C29</f>
        <v/>
      </c>
      <c r="E29" s="237" t="str">
        <f>'Staff Admin &amp; Pgm'!E29</f>
        <v xml:space="preserve"> </v>
      </c>
      <c r="F29" s="238" t="str">
        <f>IF(I29&lt;&gt;0,'3 Staffing-Employee &amp; Contract'!Q28,"")</f>
        <v/>
      </c>
      <c r="G29" s="238" t="str">
        <f t="shared" si="1"/>
        <v/>
      </c>
      <c r="H29" s="234"/>
      <c r="I29" s="184">
        <f>'2 BUDGET SUMMARY'!F29</f>
        <v>0</v>
      </c>
      <c r="K29" s="229"/>
      <c r="R29" s="33"/>
    </row>
    <row r="30" spans="1:18" s="43" customFormat="1" ht="17.100000000000001" customHeight="1" x14ac:dyDescent="0.2">
      <c r="A30" s="105" t="str">
        <f t="shared" si="0"/>
        <v>N</v>
      </c>
      <c r="B30" s="183">
        <f>'2 BUDGET SUMMARY'!B30</f>
        <v>23</v>
      </c>
      <c r="C30" s="233" t="str">
        <f>'2 BUDGET SUMMARY'!C30</f>
        <v/>
      </c>
      <c r="D30" s="236" t="str">
        <f>'Staff Admin &amp; Pgm'!C30</f>
        <v/>
      </c>
      <c r="E30" s="237" t="str">
        <f>'Staff Admin &amp; Pgm'!E30</f>
        <v xml:space="preserve"> </v>
      </c>
      <c r="F30" s="238" t="str">
        <f>IF(I30&lt;&gt;0,'3 Staffing-Employee &amp; Contract'!Q29,"")</f>
        <v/>
      </c>
      <c r="G30" s="238" t="str">
        <f t="shared" si="1"/>
        <v/>
      </c>
      <c r="H30" s="234"/>
      <c r="I30" s="184">
        <f>'2 BUDGET SUMMARY'!F30</f>
        <v>0</v>
      </c>
      <c r="K30" s="229"/>
      <c r="R30" s="33"/>
    </row>
    <row r="31" spans="1:18" s="43" customFormat="1" ht="17.100000000000001" customHeight="1" x14ac:dyDescent="0.2">
      <c r="A31" s="105" t="str">
        <f t="shared" si="0"/>
        <v>N</v>
      </c>
      <c r="B31" s="183">
        <f>'2 BUDGET SUMMARY'!B31</f>
        <v>24</v>
      </c>
      <c r="C31" s="233" t="str">
        <f>'2 BUDGET SUMMARY'!C31</f>
        <v/>
      </c>
      <c r="D31" s="236" t="str">
        <f>'Staff Admin &amp; Pgm'!C31</f>
        <v/>
      </c>
      <c r="E31" s="237" t="str">
        <f>'Staff Admin &amp; Pgm'!E31</f>
        <v xml:space="preserve"> </v>
      </c>
      <c r="F31" s="238" t="str">
        <f>IF(I31&lt;&gt;0,'3 Staffing-Employee &amp; Contract'!Q30,"")</f>
        <v/>
      </c>
      <c r="G31" s="238" t="str">
        <f t="shared" si="1"/>
        <v/>
      </c>
      <c r="H31" s="234"/>
      <c r="I31" s="184">
        <f>'2 BUDGET SUMMARY'!F31</f>
        <v>0</v>
      </c>
      <c r="K31" s="229"/>
      <c r="R31" s="33"/>
    </row>
    <row r="32" spans="1:18" s="43" customFormat="1" ht="17.100000000000001" customHeight="1" x14ac:dyDescent="0.2">
      <c r="A32" s="105" t="str">
        <f t="shared" si="0"/>
        <v>N</v>
      </c>
      <c r="B32" s="183">
        <f>'2 BUDGET SUMMARY'!B32</f>
        <v>25</v>
      </c>
      <c r="C32" s="233" t="str">
        <f>'2 BUDGET SUMMARY'!C32</f>
        <v/>
      </c>
      <c r="D32" s="236" t="str">
        <f>'Staff Admin &amp; Pgm'!C32</f>
        <v/>
      </c>
      <c r="E32" s="237" t="str">
        <f>'Staff Admin &amp; Pgm'!E32</f>
        <v xml:space="preserve"> </v>
      </c>
      <c r="F32" s="238" t="str">
        <f>IF(I32&lt;&gt;0,'3 Staffing-Employee &amp; Contract'!Q31,"")</f>
        <v/>
      </c>
      <c r="G32" s="238" t="str">
        <f t="shared" si="1"/>
        <v/>
      </c>
      <c r="H32" s="234"/>
      <c r="I32" s="184">
        <f>'2 BUDGET SUMMARY'!F32</f>
        <v>0</v>
      </c>
      <c r="K32" s="229"/>
      <c r="R32" s="33"/>
    </row>
    <row r="33" spans="1:18" s="43" customFormat="1" ht="17.100000000000001" customHeight="1" x14ac:dyDescent="0.2">
      <c r="A33" s="105" t="str">
        <f t="shared" si="0"/>
        <v>N</v>
      </c>
      <c r="B33" s="183">
        <f>'2 BUDGET SUMMARY'!B33</f>
        <v>26</v>
      </c>
      <c r="C33" s="233" t="str">
        <f>'2 BUDGET SUMMARY'!C33</f>
        <v/>
      </c>
      <c r="D33" s="236" t="str">
        <f>'Staff Admin &amp; Pgm'!C33</f>
        <v/>
      </c>
      <c r="E33" s="237" t="str">
        <f>'Staff Admin &amp; Pgm'!E33</f>
        <v xml:space="preserve"> </v>
      </c>
      <c r="F33" s="238" t="str">
        <f>IF(I33&lt;&gt;0,'3 Staffing-Employee &amp; Contract'!Q32,"")</f>
        <v/>
      </c>
      <c r="G33" s="238" t="str">
        <f t="shared" si="1"/>
        <v/>
      </c>
      <c r="H33" s="234"/>
      <c r="I33" s="184">
        <f>'2 BUDGET SUMMARY'!F33</f>
        <v>0</v>
      </c>
      <c r="K33" s="229"/>
      <c r="R33" s="33"/>
    </row>
    <row r="34" spans="1:18" s="43" customFormat="1" ht="17.100000000000001" customHeight="1" x14ac:dyDescent="0.2">
      <c r="A34" s="105" t="str">
        <f t="shared" si="0"/>
        <v>N</v>
      </c>
      <c r="B34" s="183">
        <f>'2 BUDGET SUMMARY'!B34</f>
        <v>27</v>
      </c>
      <c r="C34" s="233" t="str">
        <f>'2 BUDGET SUMMARY'!C34</f>
        <v/>
      </c>
      <c r="D34" s="236" t="str">
        <f>'Staff Admin &amp; Pgm'!C34</f>
        <v/>
      </c>
      <c r="E34" s="237" t="str">
        <f>'Staff Admin &amp; Pgm'!E34</f>
        <v xml:space="preserve"> </v>
      </c>
      <c r="F34" s="238" t="str">
        <f>IF(I34&lt;&gt;0,'3 Staffing-Employee &amp; Contract'!Q33,"")</f>
        <v/>
      </c>
      <c r="G34" s="238" t="str">
        <f t="shared" si="1"/>
        <v/>
      </c>
      <c r="H34" s="234"/>
      <c r="I34" s="184">
        <f>'2 BUDGET SUMMARY'!F34</f>
        <v>0</v>
      </c>
      <c r="K34" s="229"/>
      <c r="R34" s="33"/>
    </row>
    <row r="35" spans="1:18" s="43" customFormat="1" ht="17.100000000000001" customHeight="1" x14ac:dyDescent="0.2">
      <c r="A35" s="105" t="str">
        <f t="shared" si="0"/>
        <v>N</v>
      </c>
      <c r="B35" s="183">
        <f>'2 BUDGET SUMMARY'!B35</f>
        <v>28</v>
      </c>
      <c r="C35" s="233" t="str">
        <f>'2 BUDGET SUMMARY'!C35</f>
        <v/>
      </c>
      <c r="D35" s="236" t="str">
        <f>'Staff Admin &amp; Pgm'!C35</f>
        <v/>
      </c>
      <c r="E35" s="237" t="str">
        <f>'Staff Admin &amp; Pgm'!E35</f>
        <v xml:space="preserve"> </v>
      </c>
      <c r="F35" s="238" t="str">
        <f>IF(I35&lt;&gt;0,'3 Staffing-Employee &amp; Contract'!Q34,"")</f>
        <v/>
      </c>
      <c r="G35" s="238" t="str">
        <f t="shared" si="1"/>
        <v/>
      </c>
      <c r="H35" s="234"/>
      <c r="I35" s="184">
        <f>'2 BUDGET SUMMARY'!F35</f>
        <v>0</v>
      </c>
      <c r="K35" s="229"/>
      <c r="R35" s="33"/>
    </row>
    <row r="36" spans="1:18" s="43" customFormat="1" ht="17.100000000000001" customHeight="1" x14ac:dyDescent="0.2">
      <c r="A36" s="105" t="str">
        <f t="shared" si="0"/>
        <v>N</v>
      </c>
      <c r="B36" s="183">
        <f>'2 BUDGET SUMMARY'!B36</f>
        <v>29</v>
      </c>
      <c r="C36" s="233" t="str">
        <f>'2 BUDGET SUMMARY'!C36</f>
        <v/>
      </c>
      <c r="D36" s="236" t="str">
        <f>'Staff Admin &amp; Pgm'!C36</f>
        <v/>
      </c>
      <c r="E36" s="237" t="str">
        <f>'Staff Admin &amp; Pgm'!E36</f>
        <v xml:space="preserve"> </v>
      </c>
      <c r="F36" s="238" t="str">
        <f>IF(I36&lt;&gt;0,'3 Staffing-Employee &amp; Contract'!Q35,"")</f>
        <v/>
      </c>
      <c r="G36" s="238" t="str">
        <f t="shared" si="1"/>
        <v/>
      </c>
      <c r="H36" s="234"/>
      <c r="I36" s="184">
        <f>'2 BUDGET SUMMARY'!F36</f>
        <v>0</v>
      </c>
      <c r="K36" s="229"/>
      <c r="R36" s="33"/>
    </row>
    <row r="37" spans="1:18" s="43" customFormat="1" ht="17.100000000000001" customHeight="1" x14ac:dyDescent="0.2">
      <c r="A37" s="105" t="str">
        <f t="shared" si="0"/>
        <v>N</v>
      </c>
      <c r="B37" s="183">
        <f>'2 BUDGET SUMMARY'!B37</f>
        <v>30</v>
      </c>
      <c r="C37" s="233" t="str">
        <f>'2 BUDGET SUMMARY'!C37</f>
        <v/>
      </c>
      <c r="D37" s="236" t="str">
        <f>'Staff Admin &amp; Pgm'!C37</f>
        <v/>
      </c>
      <c r="E37" s="237" t="str">
        <f>'Staff Admin &amp; Pgm'!E37</f>
        <v xml:space="preserve"> </v>
      </c>
      <c r="F37" s="238" t="str">
        <f>IF(I37&lt;&gt;0,'3 Staffing-Employee &amp; Contract'!Q36,"")</f>
        <v/>
      </c>
      <c r="G37" s="238" t="str">
        <f t="shared" si="1"/>
        <v/>
      </c>
      <c r="H37" s="234"/>
      <c r="I37" s="184">
        <f>'2 BUDGET SUMMARY'!F37</f>
        <v>0</v>
      </c>
      <c r="K37" s="229"/>
      <c r="R37" s="33"/>
    </row>
    <row r="38" spans="1:18" s="43" customFormat="1" ht="17.100000000000001" customHeight="1" x14ac:dyDescent="0.2">
      <c r="A38" s="105" t="str">
        <f t="shared" si="0"/>
        <v>N</v>
      </c>
      <c r="B38" s="183">
        <f>'2 BUDGET SUMMARY'!B38</f>
        <v>31</v>
      </c>
      <c r="C38" s="233" t="str">
        <f>'2 BUDGET SUMMARY'!C38</f>
        <v/>
      </c>
      <c r="D38" s="236" t="str">
        <f>'Staff Admin &amp; Pgm'!C38</f>
        <v/>
      </c>
      <c r="E38" s="237" t="str">
        <f>'Staff Admin &amp; Pgm'!E38</f>
        <v xml:space="preserve"> </v>
      </c>
      <c r="F38" s="238" t="str">
        <f>IF(I38&lt;&gt;0,'3 Staffing-Employee &amp; Contract'!Q37,"")</f>
        <v/>
      </c>
      <c r="G38" s="238" t="str">
        <f t="shared" si="1"/>
        <v/>
      </c>
      <c r="H38" s="234"/>
      <c r="I38" s="184">
        <f>'2 BUDGET SUMMARY'!F38</f>
        <v>0</v>
      </c>
      <c r="K38" s="229"/>
      <c r="R38" s="33"/>
    </row>
    <row r="39" spans="1:18" s="43" customFormat="1" ht="17.100000000000001" customHeight="1" x14ac:dyDescent="0.2">
      <c r="A39" s="105" t="str">
        <f t="shared" si="0"/>
        <v>N</v>
      </c>
      <c r="B39" s="183">
        <f>'2 BUDGET SUMMARY'!B39</f>
        <v>32</v>
      </c>
      <c r="C39" s="233" t="str">
        <f>'2 BUDGET SUMMARY'!C39</f>
        <v/>
      </c>
      <c r="D39" s="236" t="str">
        <f>'Staff Admin &amp; Pgm'!C39</f>
        <v/>
      </c>
      <c r="E39" s="237" t="str">
        <f>'Staff Admin &amp; Pgm'!E39</f>
        <v xml:space="preserve"> </v>
      </c>
      <c r="F39" s="238" t="str">
        <f>IF(I39&lt;&gt;0,'3 Staffing-Employee &amp; Contract'!Q38,"")</f>
        <v/>
      </c>
      <c r="G39" s="238" t="str">
        <f t="shared" si="1"/>
        <v/>
      </c>
      <c r="H39" s="234"/>
      <c r="I39" s="184">
        <f>'2 BUDGET SUMMARY'!F39</f>
        <v>0</v>
      </c>
      <c r="K39" s="229"/>
      <c r="R39" s="33"/>
    </row>
    <row r="40" spans="1:18" s="43" customFormat="1" ht="17.100000000000001" customHeight="1" x14ac:dyDescent="0.2">
      <c r="A40" s="105" t="str">
        <f t="shared" si="0"/>
        <v>N</v>
      </c>
      <c r="B40" s="183">
        <f>'2 BUDGET SUMMARY'!B40</f>
        <v>33</v>
      </c>
      <c r="C40" s="233" t="str">
        <f>'2 BUDGET SUMMARY'!C40</f>
        <v/>
      </c>
      <c r="D40" s="236" t="str">
        <f>'Staff Admin &amp; Pgm'!C40</f>
        <v/>
      </c>
      <c r="E40" s="237" t="str">
        <f>'Staff Admin &amp; Pgm'!E40</f>
        <v xml:space="preserve"> </v>
      </c>
      <c r="F40" s="238" t="str">
        <f>IF(I40&lt;&gt;0,'3 Staffing-Employee &amp; Contract'!Q39,"")</f>
        <v/>
      </c>
      <c r="G40" s="238" t="str">
        <f t="shared" si="1"/>
        <v/>
      </c>
      <c r="H40" s="234"/>
      <c r="I40" s="184">
        <f>'2 BUDGET SUMMARY'!F40</f>
        <v>0</v>
      </c>
      <c r="K40" s="229"/>
      <c r="R40" s="33"/>
    </row>
    <row r="41" spans="1:18" s="43" customFormat="1" ht="17.100000000000001" customHeight="1" x14ac:dyDescent="0.2">
      <c r="A41" s="105" t="str">
        <f t="shared" si="0"/>
        <v>N</v>
      </c>
      <c r="B41" s="183">
        <f>'2 BUDGET SUMMARY'!B41</f>
        <v>34</v>
      </c>
      <c r="C41" s="233" t="str">
        <f>'2 BUDGET SUMMARY'!C41</f>
        <v/>
      </c>
      <c r="D41" s="236" t="str">
        <f>'Staff Admin &amp; Pgm'!C41</f>
        <v/>
      </c>
      <c r="E41" s="237" t="str">
        <f>'Staff Admin &amp; Pgm'!E41</f>
        <v xml:space="preserve"> </v>
      </c>
      <c r="F41" s="238" t="str">
        <f>IF(I41&lt;&gt;0,'3 Staffing-Employee &amp; Contract'!Q40,"")</f>
        <v/>
      </c>
      <c r="G41" s="238" t="str">
        <f t="shared" si="1"/>
        <v/>
      </c>
      <c r="H41" s="234"/>
      <c r="I41" s="184">
        <f>'2 BUDGET SUMMARY'!F41</f>
        <v>0</v>
      </c>
      <c r="K41" s="229"/>
      <c r="R41" s="33"/>
    </row>
    <row r="42" spans="1:18" s="43" customFormat="1" ht="17.100000000000001" customHeight="1" x14ac:dyDescent="0.2">
      <c r="A42" s="105" t="str">
        <f t="shared" si="0"/>
        <v>N</v>
      </c>
      <c r="B42" s="183">
        <f>'2 BUDGET SUMMARY'!B42</f>
        <v>35</v>
      </c>
      <c r="C42" s="233" t="str">
        <f>'2 BUDGET SUMMARY'!C42</f>
        <v/>
      </c>
      <c r="D42" s="236" t="str">
        <f>'Staff Admin &amp; Pgm'!C42</f>
        <v/>
      </c>
      <c r="E42" s="237" t="str">
        <f>'Staff Admin &amp; Pgm'!E42</f>
        <v xml:space="preserve"> </v>
      </c>
      <c r="F42" s="238" t="str">
        <f>IF(I42&lt;&gt;0,'3 Staffing-Employee &amp; Contract'!Q41,"")</f>
        <v/>
      </c>
      <c r="G42" s="238" t="str">
        <f t="shared" si="1"/>
        <v/>
      </c>
      <c r="H42" s="234"/>
      <c r="I42" s="184">
        <f>'2 BUDGET SUMMARY'!F42</f>
        <v>0</v>
      </c>
      <c r="K42" s="229"/>
      <c r="R42" s="33"/>
    </row>
    <row r="43" spans="1:18" s="43" customFormat="1" ht="17.100000000000001" customHeight="1" x14ac:dyDescent="0.2">
      <c r="A43" s="104" t="s">
        <v>65</v>
      </c>
      <c r="B43" s="370" t="s">
        <v>75</v>
      </c>
      <c r="C43" s="370"/>
      <c r="D43" s="370"/>
      <c r="E43" s="370"/>
      <c r="F43" s="370"/>
      <c r="G43" s="370"/>
      <c r="H43" s="370"/>
      <c r="I43" s="185">
        <f>SUM(I44:I78)</f>
        <v>0</v>
      </c>
      <c r="K43" s="232">
        <f>'2 BUDGET SUMMARY'!F43</f>
        <v>0</v>
      </c>
      <c r="R43" s="33"/>
    </row>
    <row r="44" spans="1:18" s="43" customFormat="1" ht="17.100000000000001" customHeight="1" x14ac:dyDescent="0.2">
      <c r="A44" s="105" t="str">
        <f t="shared" ref="A44:A78" si="2">IF(C44&lt;&gt;"","Y",IF(I44&lt;&gt;0,"Y","N"))</f>
        <v>N</v>
      </c>
      <c r="B44" s="183">
        <f>'2 BUDGET SUMMARY'!B44</f>
        <v>1</v>
      </c>
      <c r="C44" s="233" t="str">
        <f>'2 BUDGET SUMMARY'!C44</f>
        <v/>
      </c>
      <c r="D44" s="236" t="str">
        <f>'Staff Admin &amp; Pgm'!C44</f>
        <v/>
      </c>
      <c r="E44" s="237" t="str">
        <f>'Staff Admin &amp; Pgm'!E44</f>
        <v xml:space="preserve"> </v>
      </c>
      <c r="F44" s="238" t="str">
        <f>IF(I44&lt;&gt;0,'3 Staffing-Employee &amp; Contract'!Q43,"")</f>
        <v/>
      </c>
      <c r="G44" s="238" t="str">
        <f t="shared" si="1"/>
        <v/>
      </c>
      <c r="H44" s="234"/>
      <c r="I44" s="184">
        <f>'2 BUDGET SUMMARY'!F44</f>
        <v>0</v>
      </c>
      <c r="K44" s="229"/>
      <c r="R44" s="33"/>
    </row>
    <row r="45" spans="1:18" s="43" customFormat="1" ht="17.100000000000001" customHeight="1" x14ac:dyDescent="0.2">
      <c r="A45" s="105" t="str">
        <f t="shared" si="2"/>
        <v>N</v>
      </c>
      <c r="B45" s="183">
        <f>'2 BUDGET SUMMARY'!B45</f>
        <v>2</v>
      </c>
      <c r="C45" s="233" t="str">
        <f>'2 BUDGET SUMMARY'!C45</f>
        <v/>
      </c>
      <c r="D45" s="236" t="str">
        <f>'Staff Admin &amp; Pgm'!C45</f>
        <v/>
      </c>
      <c r="E45" s="237" t="str">
        <f>'Staff Admin &amp; Pgm'!E45</f>
        <v xml:space="preserve"> </v>
      </c>
      <c r="F45" s="238" t="str">
        <f>IF(I45&lt;&gt;0,'3 Staffing-Employee &amp; Contract'!Q44,"")</f>
        <v/>
      </c>
      <c r="G45" s="238" t="str">
        <f t="shared" si="1"/>
        <v/>
      </c>
      <c r="H45" s="234"/>
      <c r="I45" s="184">
        <f>'2 BUDGET SUMMARY'!F45</f>
        <v>0</v>
      </c>
      <c r="K45" s="229"/>
      <c r="R45" s="33"/>
    </row>
    <row r="46" spans="1:18" s="43" customFormat="1" ht="17.100000000000001" customHeight="1" x14ac:dyDescent="0.2">
      <c r="A46" s="105" t="str">
        <f t="shared" si="2"/>
        <v>N</v>
      </c>
      <c r="B46" s="183">
        <f>'2 BUDGET SUMMARY'!B46</f>
        <v>3</v>
      </c>
      <c r="C46" s="233" t="str">
        <f>'2 BUDGET SUMMARY'!C46</f>
        <v/>
      </c>
      <c r="D46" s="236" t="str">
        <f>'Staff Admin &amp; Pgm'!C46</f>
        <v/>
      </c>
      <c r="E46" s="237" t="str">
        <f>'Staff Admin &amp; Pgm'!E46</f>
        <v xml:space="preserve"> </v>
      </c>
      <c r="F46" s="238" t="str">
        <f>IF(I46&lt;&gt;0,'3 Staffing-Employee &amp; Contract'!Q45,"")</f>
        <v/>
      </c>
      <c r="G46" s="238" t="str">
        <f t="shared" si="1"/>
        <v/>
      </c>
      <c r="H46" s="234"/>
      <c r="I46" s="184">
        <f>'2 BUDGET SUMMARY'!F46</f>
        <v>0</v>
      </c>
      <c r="K46" s="229"/>
      <c r="R46" s="33"/>
    </row>
    <row r="47" spans="1:18" s="43" customFormat="1" ht="17.100000000000001" customHeight="1" x14ac:dyDescent="0.2">
      <c r="A47" s="105" t="str">
        <f t="shared" si="2"/>
        <v>N</v>
      </c>
      <c r="B47" s="183">
        <f>'2 BUDGET SUMMARY'!B47</f>
        <v>4</v>
      </c>
      <c r="C47" s="233" t="str">
        <f>'2 BUDGET SUMMARY'!C47</f>
        <v/>
      </c>
      <c r="D47" s="236" t="str">
        <f>'Staff Admin &amp; Pgm'!C47</f>
        <v/>
      </c>
      <c r="E47" s="237" t="str">
        <f>'Staff Admin &amp; Pgm'!E47</f>
        <v xml:space="preserve"> </v>
      </c>
      <c r="F47" s="238" t="str">
        <f>IF(I47&lt;&gt;0,'3 Staffing-Employee &amp; Contract'!Q46,"")</f>
        <v/>
      </c>
      <c r="G47" s="238" t="str">
        <f t="shared" si="1"/>
        <v/>
      </c>
      <c r="H47" s="234"/>
      <c r="I47" s="184">
        <f>'2 BUDGET SUMMARY'!F47</f>
        <v>0</v>
      </c>
      <c r="K47" s="229"/>
      <c r="R47" s="33"/>
    </row>
    <row r="48" spans="1:18" s="43" customFormat="1" ht="17.100000000000001" customHeight="1" x14ac:dyDescent="0.2">
      <c r="A48" s="105" t="str">
        <f t="shared" si="2"/>
        <v>N</v>
      </c>
      <c r="B48" s="183">
        <f>'2 BUDGET SUMMARY'!B48</f>
        <v>5</v>
      </c>
      <c r="C48" s="233" t="str">
        <f>'2 BUDGET SUMMARY'!C48</f>
        <v/>
      </c>
      <c r="D48" s="236" t="str">
        <f>'Staff Admin &amp; Pgm'!C48</f>
        <v/>
      </c>
      <c r="E48" s="237" t="str">
        <f>'Staff Admin &amp; Pgm'!E48</f>
        <v xml:space="preserve"> </v>
      </c>
      <c r="F48" s="238" t="str">
        <f>IF(I48&lt;&gt;0,'3 Staffing-Employee &amp; Contract'!Q47,"")</f>
        <v/>
      </c>
      <c r="G48" s="238" t="str">
        <f t="shared" si="1"/>
        <v/>
      </c>
      <c r="H48" s="234"/>
      <c r="I48" s="184">
        <f>'2 BUDGET SUMMARY'!F48</f>
        <v>0</v>
      </c>
      <c r="K48" s="229"/>
      <c r="R48" s="33"/>
    </row>
    <row r="49" spans="1:18" s="43" customFormat="1" ht="17.100000000000001" customHeight="1" x14ac:dyDescent="0.2">
      <c r="A49" s="105" t="str">
        <f t="shared" si="2"/>
        <v>N</v>
      </c>
      <c r="B49" s="183">
        <f>'2 BUDGET SUMMARY'!B49</f>
        <v>6</v>
      </c>
      <c r="C49" s="233" t="str">
        <f>'2 BUDGET SUMMARY'!C49</f>
        <v/>
      </c>
      <c r="D49" s="236" t="str">
        <f>'Staff Admin &amp; Pgm'!C49</f>
        <v/>
      </c>
      <c r="E49" s="237" t="str">
        <f>'Staff Admin &amp; Pgm'!E49</f>
        <v xml:space="preserve"> </v>
      </c>
      <c r="F49" s="238" t="str">
        <f>IF(I49&lt;&gt;0,'3 Staffing-Employee &amp; Contract'!Q48,"")</f>
        <v/>
      </c>
      <c r="G49" s="238" t="str">
        <f t="shared" si="1"/>
        <v/>
      </c>
      <c r="H49" s="234"/>
      <c r="I49" s="184">
        <f>'2 BUDGET SUMMARY'!F49</f>
        <v>0</v>
      </c>
      <c r="K49" s="229"/>
      <c r="R49" s="33"/>
    </row>
    <row r="50" spans="1:18" s="43" customFormat="1" ht="17.100000000000001" customHeight="1" x14ac:dyDescent="0.2">
      <c r="A50" s="105" t="str">
        <f t="shared" si="2"/>
        <v>N</v>
      </c>
      <c r="B50" s="183">
        <f>'2 BUDGET SUMMARY'!B50</f>
        <v>7</v>
      </c>
      <c r="C50" s="233" t="str">
        <f>'2 BUDGET SUMMARY'!C50</f>
        <v/>
      </c>
      <c r="D50" s="236" t="str">
        <f>'Staff Admin &amp; Pgm'!C50</f>
        <v/>
      </c>
      <c r="E50" s="237" t="str">
        <f>'Staff Admin &amp; Pgm'!E50</f>
        <v xml:space="preserve"> </v>
      </c>
      <c r="F50" s="238" t="str">
        <f>IF(I50&lt;&gt;0,'3 Staffing-Employee &amp; Contract'!Q49,"")</f>
        <v/>
      </c>
      <c r="G50" s="238" t="str">
        <f t="shared" si="1"/>
        <v/>
      </c>
      <c r="H50" s="234"/>
      <c r="I50" s="184">
        <f>'2 BUDGET SUMMARY'!F50</f>
        <v>0</v>
      </c>
      <c r="K50" s="229"/>
      <c r="R50" s="33"/>
    </row>
    <row r="51" spans="1:18" s="43" customFormat="1" ht="17.100000000000001" customHeight="1" x14ac:dyDescent="0.2">
      <c r="A51" s="105" t="str">
        <f t="shared" si="2"/>
        <v>N</v>
      </c>
      <c r="B51" s="183">
        <f>'2 BUDGET SUMMARY'!B51</f>
        <v>8</v>
      </c>
      <c r="C51" s="233" t="str">
        <f>'2 BUDGET SUMMARY'!C51</f>
        <v/>
      </c>
      <c r="D51" s="236" t="str">
        <f>'Staff Admin &amp; Pgm'!C51</f>
        <v/>
      </c>
      <c r="E51" s="237" t="str">
        <f>'Staff Admin &amp; Pgm'!E51</f>
        <v xml:space="preserve"> </v>
      </c>
      <c r="F51" s="238" t="str">
        <f>IF(I51&lt;&gt;0,'3 Staffing-Employee &amp; Contract'!Q50,"")</f>
        <v/>
      </c>
      <c r="G51" s="238" t="str">
        <f t="shared" si="1"/>
        <v/>
      </c>
      <c r="H51" s="234"/>
      <c r="I51" s="184">
        <f>'2 BUDGET SUMMARY'!F51</f>
        <v>0</v>
      </c>
      <c r="K51" s="229"/>
      <c r="R51" s="33"/>
    </row>
    <row r="52" spans="1:18" s="43" customFormat="1" ht="17.100000000000001" customHeight="1" x14ac:dyDescent="0.2">
      <c r="A52" s="105" t="str">
        <f t="shared" si="2"/>
        <v>N</v>
      </c>
      <c r="B52" s="183">
        <f>'2 BUDGET SUMMARY'!B52</f>
        <v>9</v>
      </c>
      <c r="C52" s="233" t="str">
        <f>'2 BUDGET SUMMARY'!C52</f>
        <v/>
      </c>
      <c r="D52" s="236" t="str">
        <f>'Staff Admin &amp; Pgm'!C52</f>
        <v/>
      </c>
      <c r="E52" s="237" t="str">
        <f>'Staff Admin &amp; Pgm'!E52</f>
        <v xml:space="preserve"> </v>
      </c>
      <c r="F52" s="238" t="str">
        <f>IF(I52&lt;&gt;0,'3 Staffing-Employee &amp; Contract'!Q51,"")</f>
        <v/>
      </c>
      <c r="G52" s="238" t="str">
        <f t="shared" si="1"/>
        <v/>
      </c>
      <c r="H52" s="234"/>
      <c r="I52" s="184">
        <f>'2 BUDGET SUMMARY'!F52</f>
        <v>0</v>
      </c>
      <c r="K52" s="229"/>
      <c r="R52" s="33"/>
    </row>
    <row r="53" spans="1:18" s="43" customFormat="1" ht="17.100000000000001" customHeight="1" x14ac:dyDescent="0.2">
      <c r="A53" s="105" t="str">
        <f t="shared" si="2"/>
        <v>N</v>
      </c>
      <c r="B53" s="183">
        <f>'2 BUDGET SUMMARY'!B53</f>
        <v>10</v>
      </c>
      <c r="C53" s="233" t="str">
        <f>'2 BUDGET SUMMARY'!C53</f>
        <v/>
      </c>
      <c r="D53" s="236" t="str">
        <f>'Staff Admin &amp; Pgm'!C53</f>
        <v/>
      </c>
      <c r="E53" s="237" t="str">
        <f>'Staff Admin &amp; Pgm'!E53</f>
        <v xml:space="preserve"> </v>
      </c>
      <c r="F53" s="238" t="str">
        <f>IF(I53&lt;&gt;0,'3 Staffing-Employee &amp; Contract'!Q52,"")</f>
        <v/>
      </c>
      <c r="G53" s="238" t="str">
        <f t="shared" si="1"/>
        <v/>
      </c>
      <c r="H53" s="234"/>
      <c r="I53" s="184">
        <f>'2 BUDGET SUMMARY'!F53</f>
        <v>0</v>
      </c>
      <c r="K53" s="229"/>
      <c r="R53" s="33"/>
    </row>
    <row r="54" spans="1:18" s="43" customFormat="1" ht="17.100000000000001" customHeight="1" x14ac:dyDescent="0.2">
      <c r="A54" s="105" t="str">
        <f t="shared" si="2"/>
        <v>N</v>
      </c>
      <c r="B54" s="183">
        <f>'2 BUDGET SUMMARY'!B54</f>
        <v>11</v>
      </c>
      <c r="C54" s="233" t="str">
        <f>'2 BUDGET SUMMARY'!C54</f>
        <v/>
      </c>
      <c r="D54" s="236" t="str">
        <f>'Staff Admin &amp; Pgm'!C54</f>
        <v/>
      </c>
      <c r="E54" s="237" t="str">
        <f>'Staff Admin &amp; Pgm'!E54</f>
        <v xml:space="preserve"> </v>
      </c>
      <c r="F54" s="238" t="str">
        <f>IF(I54&lt;&gt;0,'3 Staffing-Employee &amp; Contract'!Q53,"")</f>
        <v/>
      </c>
      <c r="G54" s="238" t="str">
        <f t="shared" si="1"/>
        <v/>
      </c>
      <c r="H54" s="234"/>
      <c r="I54" s="184">
        <f>'2 BUDGET SUMMARY'!F54</f>
        <v>0</v>
      </c>
      <c r="K54" s="229"/>
      <c r="R54" s="33"/>
    </row>
    <row r="55" spans="1:18" s="43" customFormat="1" ht="17.100000000000001" customHeight="1" x14ac:dyDescent="0.2">
      <c r="A55" s="105" t="str">
        <f t="shared" si="2"/>
        <v>N</v>
      </c>
      <c r="B55" s="183">
        <f>'2 BUDGET SUMMARY'!B55</f>
        <v>12</v>
      </c>
      <c r="C55" s="233" t="str">
        <f>'2 BUDGET SUMMARY'!C55</f>
        <v/>
      </c>
      <c r="D55" s="236" t="str">
        <f>'Staff Admin &amp; Pgm'!C55</f>
        <v/>
      </c>
      <c r="E55" s="237" t="str">
        <f>'Staff Admin &amp; Pgm'!E55</f>
        <v xml:space="preserve"> </v>
      </c>
      <c r="F55" s="238" t="str">
        <f>IF(I55&lt;&gt;0,'3 Staffing-Employee &amp; Contract'!Q54,"")</f>
        <v/>
      </c>
      <c r="G55" s="238" t="str">
        <f t="shared" si="1"/>
        <v/>
      </c>
      <c r="H55" s="234"/>
      <c r="I55" s="184">
        <f>'2 BUDGET SUMMARY'!F55</f>
        <v>0</v>
      </c>
      <c r="K55" s="229"/>
      <c r="R55" s="33"/>
    </row>
    <row r="56" spans="1:18" s="43" customFormat="1" ht="17.100000000000001" customHeight="1" x14ac:dyDescent="0.2">
      <c r="A56" s="105" t="str">
        <f t="shared" si="2"/>
        <v>N</v>
      </c>
      <c r="B56" s="183">
        <f>'2 BUDGET SUMMARY'!B56</f>
        <v>13</v>
      </c>
      <c r="C56" s="233" t="str">
        <f>'2 BUDGET SUMMARY'!C56</f>
        <v/>
      </c>
      <c r="D56" s="236" t="str">
        <f>'Staff Admin &amp; Pgm'!C56</f>
        <v/>
      </c>
      <c r="E56" s="237" t="str">
        <f>'Staff Admin &amp; Pgm'!E56</f>
        <v xml:space="preserve"> </v>
      </c>
      <c r="F56" s="238" t="str">
        <f>IF(I56&lt;&gt;0,'3 Staffing-Employee &amp; Contract'!Q55,"")</f>
        <v/>
      </c>
      <c r="G56" s="238" t="str">
        <f t="shared" si="1"/>
        <v/>
      </c>
      <c r="H56" s="234"/>
      <c r="I56" s="184">
        <f>'2 BUDGET SUMMARY'!F56</f>
        <v>0</v>
      </c>
      <c r="K56" s="229"/>
      <c r="R56" s="33"/>
    </row>
    <row r="57" spans="1:18" s="43" customFormat="1" ht="17.100000000000001" customHeight="1" x14ac:dyDescent="0.2">
      <c r="A57" s="105" t="str">
        <f t="shared" si="2"/>
        <v>N</v>
      </c>
      <c r="B57" s="183">
        <f>'2 BUDGET SUMMARY'!B57</f>
        <v>14</v>
      </c>
      <c r="C57" s="233" t="str">
        <f>'2 BUDGET SUMMARY'!C57</f>
        <v/>
      </c>
      <c r="D57" s="236" t="str">
        <f>'Staff Admin &amp; Pgm'!C57</f>
        <v/>
      </c>
      <c r="E57" s="237" t="str">
        <f>'Staff Admin &amp; Pgm'!E57</f>
        <v xml:space="preserve"> </v>
      </c>
      <c r="F57" s="238" t="str">
        <f>IF(I57&lt;&gt;0,'3 Staffing-Employee &amp; Contract'!Q56,"")</f>
        <v/>
      </c>
      <c r="G57" s="238" t="str">
        <f t="shared" si="1"/>
        <v/>
      </c>
      <c r="H57" s="234"/>
      <c r="I57" s="184">
        <f>'2 BUDGET SUMMARY'!F57</f>
        <v>0</v>
      </c>
      <c r="K57" s="229"/>
      <c r="R57" s="33"/>
    </row>
    <row r="58" spans="1:18" s="43" customFormat="1" ht="17.100000000000001" customHeight="1" x14ac:dyDescent="0.2">
      <c r="A58" s="105" t="str">
        <f t="shared" si="2"/>
        <v>N</v>
      </c>
      <c r="B58" s="183">
        <f>'2 BUDGET SUMMARY'!B58</f>
        <v>15</v>
      </c>
      <c r="C58" s="233" t="str">
        <f>'2 BUDGET SUMMARY'!C58</f>
        <v/>
      </c>
      <c r="D58" s="236" t="str">
        <f>'Staff Admin &amp; Pgm'!C58</f>
        <v/>
      </c>
      <c r="E58" s="237" t="str">
        <f>'Staff Admin &amp; Pgm'!E58</f>
        <v xml:space="preserve"> </v>
      </c>
      <c r="F58" s="238" t="str">
        <f>IF(I58&lt;&gt;0,'3 Staffing-Employee &amp; Contract'!Q57,"")</f>
        <v/>
      </c>
      <c r="G58" s="238" t="str">
        <f t="shared" si="1"/>
        <v/>
      </c>
      <c r="H58" s="234"/>
      <c r="I58" s="184">
        <f>'2 BUDGET SUMMARY'!F58</f>
        <v>0</v>
      </c>
      <c r="K58" s="229"/>
      <c r="R58" s="33"/>
    </row>
    <row r="59" spans="1:18" s="43" customFormat="1" ht="17.100000000000001" customHeight="1" x14ac:dyDescent="0.2">
      <c r="A59" s="105" t="str">
        <f t="shared" si="2"/>
        <v>N</v>
      </c>
      <c r="B59" s="183">
        <f>'2 BUDGET SUMMARY'!B59</f>
        <v>16</v>
      </c>
      <c r="C59" s="233" t="str">
        <f>'2 BUDGET SUMMARY'!C59</f>
        <v/>
      </c>
      <c r="D59" s="236" t="str">
        <f>'Staff Admin &amp; Pgm'!C59</f>
        <v/>
      </c>
      <c r="E59" s="237" t="str">
        <f>'Staff Admin &amp; Pgm'!E59</f>
        <v xml:space="preserve"> </v>
      </c>
      <c r="F59" s="238" t="str">
        <f>IF(I59&lt;&gt;0,'3 Staffing-Employee &amp; Contract'!Q58,"")</f>
        <v/>
      </c>
      <c r="G59" s="238" t="str">
        <f t="shared" si="1"/>
        <v/>
      </c>
      <c r="H59" s="234"/>
      <c r="I59" s="184">
        <f>'2 BUDGET SUMMARY'!F59</f>
        <v>0</v>
      </c>
      <c r="K59" s="229"/>
      <c r="R59" s="33"/>
    </row>
    <row r="60" spans="1:18" s="43" customFormat="1" ht="17.100000000000001" customHeight="1" x14ac:dyDescent="0.2">
      <c r="A60" s="105" t="str">
        <f t="shared" si="2"/>
        <v>N</v>
      </c>
      <c r="B60" s="183">
        <f>'2 BUDGET SUMMARY'!B60</f>
        <v>17</v>
      </c>
      <c r="C60" s="233" t="str">
        <f>'2 BUDGET SUMMARY'!C60</f>
        <v/>
      </c>
      <c r="D60" s="236" t="str">
        <f>'Staff Admin &amp; Pgm'!C60</f>
        <v/>
      </c>
      <c r="E60" s="237" t="str">
        <f>'Staff Admin &amp; Pgm'!E60</f>
        <v xml:space="preserve"> </v>
      </c>
      <c r="F60" s="238" t="str">
        <f>IF(I60&lt;&gt;0,'3 Staffing-Employee &amp; Contract'!Q59,"")</f>
        <v/>
      </c>
      <c r="G60" s="238" t="str">
        <f t="shared" si="1"/>
        <v/>
      </c>
      <c r="H60" s="234"/>
      <c r="I60" s="184">
        <f>'2 BUDGET SUMMARY'!F60</f>
        <v>0</v>
      </c>
      <c r="K60" s="229"/>
      <c r="R60" s="33"/>
    </row>
    <row r="61" spans="1:18" s="43" customFormat="1" ht="17.100000000000001" customHeight="1" x14ac:dyDescent="0.2">
      <c r="A61" s="105" t="str">
        <f t="shared" si="2"/>
        <v>N</v>
      </c>
      <c r="B61" s="183">
        <f>'2 BUDGET SUMMARY'!B61</f>
        <v>18</v>
      </c>
      <c r="C61" s="233" t="str">
        <f>'2 BUDGET SUMMARY'!C61</f>
        <v/>
      </c>
      <c r="D61" s="236" t="str">
        <f>'Staff Admin &amp; Pgm'!C61</f>
        <v/>
      </c>
      <c r="E61" s="237" t="str">
        <f>'Staff Admin &amp; Pgm'!E61</f>
        <v xml:space="preserve"> </v>
      </c>
      <c r="F61" s="238" t="str">
        <f>IF(I61&lt;&gt;0,'3 Staffing-Employee &amp; Contract'!Q60,"")</f>
        <v/>
      </c>
      <c r="G61" s="238" t="str">
        <f t="shared" si="1"/>
        <v/>
      </c>
      <c r="H61" s="234"/>
      <c r="I61" s="184">
        <f>'2 BUDGET SUMMARY'!F61</f>
        <v>0</v>
      </c>
      <c r="K61" s="229"/>
      <c r="R61" s="33"/>
    </row>
    <row r="62" spans="1:18" s="43" customFormat="1" ht="17.100000000000001" customHeight="1" x14ac:dyDescent="0.2">
      <c r="A62" s="105" t="str">
        <f t="shared" si="2"/>
        <v>N</v>
      </c>
      <c r="B62" s="183">
        <f>'2 BUDGET SUMMARY'!B62</f>
        <v>19</v>
      </c>
      <c r="C62" s="233" t="str">
        <f>'2 BUDGET SUMMARY'!C62</f>
        <v/>
      </c>
      <c r="D62" s="236" t="str">
        <f>'Staff Admin &amp; Pgm'!C62</f>
        <v/>
      </c>
      <c r="E62" s="237" t="str">
        <f>'Staff Admin &amp; Pgm'!E62</f>
        <v xml:space="preserve"> </v>
      </c>
      <c r="F62" s="238" t="str">
        <f>IF(I62&lt;&gt;0,'3 Staffing-Employee &amp; Contract'!Q61,"")</f>
        <v/>
      </c>
      <c r="G62" s="238" t="str">
        <f t="shared" si="1"/>
        <v/>
      </c>
      <c r="H62" s="234"/>
      <c r="I62" s="184">
        <f>'2 BUDGET SUMMARY'!F62</f>
        <v>0</v>
      </c>
      <c r="K62" s="229"/>
      <c r="R62" s="33"/>
    </row>
    <row r="63" spans="1:18" s="43" customFormat="1" ht="17.100000000000001" customHeight="1" x14ac:dyDescent="0.2">
      <c r="A63" s="105" t="str">
        <f t="shared" si="2"/>
        <v>N</v>
      </c>
      <c r="B63" s="183">
        <f>'2 BUDGET SUMMARY'!B63</f>
        <v>20</v>
      </c>
      <c r="C63" s="233" t="str">
        <f>'2 BUDGET SUMMARY'!C63</f>
        <v/>
      </c>
      <c r="D63" s="236" t="str">
        <f>'Staff Admin &amp; Pgm'!C63</f>
        <v/>
      </c>
      <c r="E63" s="237" t="str">
        <f>'Staff Admin &amp; Pgm'!E63</f>
        <v xml:space="preserve"> </v>
      </c>
      <c r="F63" s="238" t="str">
        <f>IF(I63&lt;&gt;0,'3 Staffing-Employee &amp; Contract'!Q62,"")</f>
        <v/>
      </c>
      <c r="G63" s="238" t="str">
        <f t="shared" si="1"/>
        <v/>
      </c>
      <c r="H63" s="234"/>
      <c r="I63" s="184">
        <f>'2 BUDGET SUMMARY'!F63</f>
        <v>0</v>
      </c>
      <c r="K63" s="229"/>
      <c r="R63" s="33"/>
    </row>
    <row r="64" spans="1:18" s="43" customFormat="1" ht="17.100000000000001" customHeight="1" x14ac:dyDescent="0.2">
      <c r="A64" s="105" t="str">
        <f t="shared" si="2"/>
        <v>N</v>
      </c>
      <c r="B64" s="183">
        <f>'2 BUDGET SUMMARY'!B64</f>
        <v>21</v>
      </c>
      <c r="C64" s="233" t="str">
        <f>'2 BUDGET SUMMARY'!C64</f>
        <v/>
      </c>
      <c r="D64" s="236" t="str">
        <f>'Staff Admin &amp; Pgm'!C64</f>
        <v/>
      </c>
      <c r="E64" s="237" t="str">
        <f>'Staff Admin &amp; Pgm'!E64</f>
        <v xml:space="preserve"> </v>
      </c>
      <c r="F64" s="238" t="str">
        <f>IF(I64&lt;&gt;0,'3 Staffing-Employee &amp; Contract'!Q63,"")</f>
        <v/>
      </c>
      <c r="G64" s="238" t="str">
        <f t="shared" si="1"/>
        <v/>
      </c>
      <c r="H64" s="234"/>
      <c r="I64" s="184">
        <f>'2 BUDGET SUMMARY'!F64</f>
        <v>0</v>
      </c>
      <c r="K64" s="229"/>
      <c r="R64" s="33"/>
    </row>
    <row r="65" spans="1:18" s="43" customFormat="1" ht="17.100000000000001" customHeight="1" x14ac:dyDescent="0.2">
      <c r="A65" s="105" t="str">
        <f t="shared" si="2"/>
        <v>N</v>
      </c>
      <c r="B65" s="183">
        <f>'2 BUDGET SUMMARY'!B65</f>
        <v>22</v>
      </c>
      <c r="C65" s="233" t="str">
        <f>'2 BUDGET SUMMARY'!C65</f>
        <v/>
      </c>
      <c r="D65" s="236" t="str">
        <f>'Staff Admin &amp; Pgm'!C65</f>
        <v/>
      </c>
      <c r="E65" s="237" t="str">
        <f>'Staff Admin &amp; Pgm'!E65</f>
        <v xml:space="preserve"> </v>
      </c>
      <c r="F65" s="238" t="str">
        <f>IF(I65&lt;&gt;0,'3 Staffing-Employee &amp; Contract'!Q64,"")</f>
        <v/>
      </c>
      <c r="G65" s="238" t="str">
        <f t="shared" si="1"/>
        <v/>
      </c>
      <c r="H65" s="234"/>
      <c r="I65" s="184">
        <f>'2 BUDGET SUMMARY'!F65</f>
        <v>0</v>
      </c>
      <c r="K65" s="229"/>
      <c r="R65" s="33"/>
    </row>
    <row r="66" spans="1:18" s="43" customFormat="1" ht="17.100000000000001" customHeight="1" x14ac:dyDescent="0.2">
      <c r="A66" s="105" t="str">
        <f t="shared" si="2"/>
        <v>N</v>
      </c>
      <c r="B66" s="183">
        <f>'2 BUDGET SUMMARY'!B66</f>
        <v>23</v>
      </c>
      <c r="C66" s="233" t="str">
        <f>'2 BUDGET SUMMARY'!C66</f>
        <v/>
      </c>
      <c r="D66" s="236" t="str">
        <f>'Staff Admin &amp; Pgm'!C66</f>
        <v/>
      </c>
      <c r="E66" s="237" t="str">
        <f>'Staff Admin &amp; Pgm'!E66</f>
        <v xml:space="preserve"> </v>
      </c>
      <c r="F66" s="238" t="str">
        <f>IF(I66&lt;&gt;0,'3 Staffing-Employee &amp; Contract'!Q65,"")</f>
        <v/>
      </c>
      <c r="G66" s="238" t="str">
        <f t="shared" si="1"/>
        <v/>
      </c>
      <c r="H66" s="234"/>
      <c r="I66" s="184">
        <f>'2 BUDGET SUMMARY'!F66</f>
        <v>0</v>
      </c>
      <c r="K66" s="229"/>
      <c r="R66" s="33"/>
    </row>
    <row r="67" spans="1:18" s="43" customFormat="1" ht="17.100000000000001" customHeight="1" x14ac:dyDescent="0.2">
      <c r="A67" s="105" t="str">
        <f t="shared" si="2"/>
        <v>N</v>
      </c>
      <c r="B67" s="183">
        <f>'2 BUDGET SUMMARY'!B67</f>
        <v>24</v>
      </c>
      <c r="C67" s="233" t="str">
        <f>'2 BUDGET SUMMARY'!C67</f>
        <v/>
      </c>
      <c r="D67" s="236" t="str">
        <f>'Staff Admin &amp; Pgm'!C67</f>
        <v/>
      </c>
      <c r="E67" s="237" t="str">
        <f>'Staff Admin &amp; Pgm'!E67</f>
        <v xml:space="preserve"> </v>
      </c>
      <c r="F67" s="238" t="str">
        <f>IF(I67&lt;&gt;0,'3 Staffing-Employee &amp; Contract'!Q66,"")</f>
        <v/>
      </c>
      <c r="G67" s="238" t="str">
        <f t="shared" si="1"/>
        <v/>
      </c>
      <c r="H67" s="234"/>
      <c r="I67" s="184">
        <f>'2 BUDGET SUMMARY'!F67</f>
        <v>0</v>
      </c>
      <c r="K67" s="229"/>
      <c r="R67" s="33"/>
    </row>
    <row r="68" spans="1:18" s="43" customFormat="1" ht="17.100000000000001" customHeight="1" x14ac:dyDescent="0.2">
      <c r="A68" s="105" t="str">
        <f t="shared" si="2"/>
        <v>N</v>
      </c>
      <c r="B68" s="183">
        <f>'2 BUDGET SUMMARY'!B68</f>
        <v>25</v>
      </c>
      <c r="C68" s="233" t="str">
        <f>'2 BUDGET SUMMARY'!C68</f>
        <v/>
      </c>
      <c r="D68" s="236" t="str">
        <f>'Staff Admin &amp; Pgm'!C68</f>
        <v/>
      </c>
      <c r="E68" s="237" t="str">
        <f>'Staff Admin &amp; Pgm'!E68</f>
        <v xml:space="preserve"> </v>
      </c>
      <c r="F68" s="238" t="str">
        <f>IF(I68&lt;&gt;0,'3 Staffing-Employee &amp; Contract'!Q67,"")</f>
        <v/>
      </c>
      <c r="G68" s="238" t="str">
        <f t="shared" si="1"/>
        <v/>
      </c>
      <c r="H68" s="234"/>
      <c r="I68" s="184">
        <f>'2 BUDGET SUMMARY'!F68</f>
        <v>0</v>
      </c>
      <c r="K68" s="229"/>
      <c r="R68" s="33"/>
    </row>
    <row r="69" spans="1:18" s="43" customFormat="1" ht="17.100000000000001" customHeight="1" x14ac:dyDescent="0.2">
      <c r="A69" s="105" t="str">
        <f t="shared" si="2"/>
        <v>N</v>
      </c>
      <c r="B69" s="183">
        <f>'2 BUDGET SUMMARY'!B69</f>
        <v>26</v>
      </c>
      <c r="C69" s="233" t="str">
        <f>'2 BUDGET SUMMARY'!C69</f>
        <v/>
      </c>
      <c r="D69" s="236" t="str">
        <f>'Staff Admin &amp; Pgm'!C69</f>
        <v/>
      </c>
      <c r="E69" s="237" t="str">
        <f>'Staff Admin &amp; Pgm'!E69</f>
        <v xml:space="preserve"> </v>
      </c>
      <c r="F69" s="238" t="str">
        <f>IF(I69&lt;&gt;0,'3 Staffing-Employee &amp; Contract'!Q68,"")</f>
        <v/>
      </c>
      <c r="G69" s="238" t="str">
        <f t="shared" si="1"/>
        <v/>
      </c>
      <c r="H69" s="234"/>
      <c r="I69" s="184">
        <f>'2 BUDGET SUMMARY'!F69</f>
        <v>0</v>
      </c>
      <c r="K69" s="229"/>
      <c r="R69" s="33"/>
    </row>
    <row r="70" spans="1:18" s="43" customFormat="1" ht="17.100000000000001" customHeight="1" x14ac:dyDescent="0.2">
      <c r="A70" s="105" t="str">
        <f t="shared" si="2"/>
        <v>N</v>
      </c>
      <c r="B70" s="183">
        <f>'2 BUDGET SUMMARY'!B70</f>
        <v>27</v>
      </c>
      <c r="C70" s="233" t="str">
        <f>'2 BUDGET SUMMARY'!C70</f>
        <v/>
      </c>
      <c r="D70" s="236" t="str">
        <f>'Staff Admin &amp; Pgm'!C70</f>
        <v/>
      </c>
      <c r="E70" s="237" t="str">
        <f>'Staff Admin &amp; Pgm'!E70</f>
        <v xml:space="preserve"> </v>
      </c>
      <c r="F70" s="238" t="str">
        <f>IF(I70&lt;&gt;0,'3 Staffing-Employee &amp; Contract'!Q69,"")</f>
        <v/>
      </c>
      <c r="G70" s="238" t="str">
        <f t="shared" si="1"/>
        <v/>
      </c>
      <c r="H70" s="234"/>
      <c r="I70" s="184">
        <f>'2 BUDGET SUMMARY'!F70</f>
        <v>0</v>
      </c>
      <c r="K70" s="229"/>
      <c r="R70" s="33"/>
    </row>
    <row r="71" spans="1:18" s="43" customFormat="1" ht="17.100000000000001" customHeight="1" x14ac:dyDescent="0.2">
      <c r="A71" s="105" t="str">
        <f t="shared" si="2"/>
        <v>N</v>
      </c>
      <c r="B71" s="183">
        <f>'2 BUDGET SUMMARY'!B71</f>
        <v>28</v>
      </c>
      <c r="C71" s="233" t="str">
        <f>'2 BUDGET SUMMARY'!C71</f>
        <v/>
      </c>
      <c r="D71" s="236" t="str">
        <f>'Staff Admin &amp; Pgm'!C71</f>
        <v/>
      </c>
      <c r="E71" s="237" t="str">
        <f>'Staff Admin &amp; Pgm'!E71</f>
        <v xml:space="preserve"> </v>
      </c>
      <c r="F71" s="238" t="str">
        <f>IF(I71&lt;&gt;0,'3 Staffing-Employee &amp; Contract'!Q70,"")</f>
        <v/>
      </c>
      <c r="G71" s="238" t="str">
        <f t="shared" si="1"/>
        <v/>
      </c>
      <c r="H71" s="234"/>
      <c r="I71" s="184">
        <f>'2 BUDGET SUMMARY'!F71</f>
        <v>0</v>
      </c>
      <c r="K71" s="229"/>
      <c r="R71" s="33"/>
    </row>
    <row r="72" spans="1:18" s="43" customFormat="1" ht="17.100000000000001" customHeight="1" x14ac:dyDescent="0.2">
      <c r="A72" s="105" t="str">
        <f t="shared" si="2"/>
        <v>N</v>
      </c>
      <c r="B72" s="183">
        <f>'2 BUDGET SUMMARY'!B72</f>
        <v>29</v>
      </c>
      <c r="C72" s="233" t="str">
        <f>'2 BUDGET SUMMARY'!C72</f>
        <v/>
      </c>
      <c r="D72" s="236" t="str">
        <f>'Staff Admin &amp; Pgm'!C72</f>
        <v/>
      </c>
      <c r="E72" s="237" t="str">
        <f>'Staff Admin &amp; Pgm'!E72</f>
        <v xml:space="preserve"> </v>
      </c>
      <c r="F72" s="238" t="str">
        <f>IF(I72&lt;&gt;0,'3 Staffing-Employee &amp; Contract'!Q71,"")</f>
        <v/>
      </c>
      <c r="G72" s="238" t="str">
        <f t="shared" si="1"/>
        <v/>
      </c>
      <c r="H72" s="234"/>
      <c r="I72" s="184">
        <f>'2 BUDGET SUMMARY'!F72</f>
        <v>0</v>
      </c>
      <c r="K72" s="229"/>
      <c r="R72" s="33"/>
    </row>
    <row r="73" spans="1:18" s="43" customFormat="1" ht="17.100000000000001" customHeight="1" x14ac:dyDescent="0.2">
      <c r="A73" s="105" t="str">
        <f t="shared" si="2"/>
        <v>N</v>
      </c>
      <c r="B73" s="183">
        <f>'2 BUDGET SUMMARY'!B73</f>
        <v>30</v>
      </c>
      <c r="C73" s="233" t="str">
        <f>'2 BUDGET SUMMARY'!C73</f>
        <v/>
      </c>
      <c r="D73" s="236" t="str">
        <f>'Staff Admin &amp; Pgm'!C73</f>
        <v/>
      </c>
      <c r="E73" s="237" t="str">
        <f>'Staff Admin &amp; Pgm'!E73</f>
        <v xml:space="preserve"> </v>
      </c>
      <c r="F73" s="238" t="str">
        <f>IF(I73&lt;&gt;0,'3 Staffing-Employee &amp; Contract'!Q72,"")</f>
        <v/>
      </c>
      <c r="G73" s="238" t="str">
        <f t="shared" ref="G73:G78" si="3">IF(F73&lt;&gt;"",ROUND(F73*4.3,1),"")</f>
        <v/>
      </c>
      <c r="H73" s="234"/>
      <c r="I73" s="184">
        <f>'2 BUDGET SUMMARY'!F73</f>
        <v>0</v>
      </c>
      <c r="K73" s="229"/>
      <c r="R73" s="33"/>
    </row>
    <row r="74" spans="1:18" s="43" customFormat="1" ht="17.100000000000001" customHeight="1" x14ac:dyDescent="0.2">
      <c r="A74" s="105" t="str">
        <f t="shared" si="2"/>
        <v>N</v>
      </c>
      <c r="B74" s="183">
        <f>'2 BUDGET SUMMARY'!B74</f>
        <v>31</v>
      </c>
      <c r="C74" s="233" t="str">
        <f>'2 BUDGET SUMMARY'!C74</f>
        <v/>
      </c>
      <c r="D74" s="236" t="str">
        <f>'Staff Admin &amp; Pgm'!C74</f>
        <v/>
      </c>
      <c r="E74" s="237" t="str">
        <f>'Staff Admin &amp; Pgm'!E74</f>
        <v xml:space="preserve"> </v>
      </c>
      <c r="F74" s="238" t="str">
        <f>IF(I74&lt;&gt;0,'3 Staffing-Employee &amp; Contract'!Q73,"")</f>
        <v/>
      </c>
      <c r="G74" s="238" t="str">
        <f t="shared" si="3"/>
        <v/>
      </c>
      <c r="H74" s="234"/>
      <c r="I74" s="184">
        <f>'2 BUDGET SUMMARY'!F74</f>
        <v>0</v>
      </c>
      <c r="K74" s="229"/>
      <c r="R74" s="33"/>
    </row>
    <row r="75" spans="1:18" s="43" customFormat="1" ht="17.100000000000001" customHeight="1" x14ac:dyDescent="0.2">
      <c r="A75" s="105" t="str">
        <f t="shared" si="2"/>
        <v>N</v>
      </c>
      <c r="B75" s="183">
        <f>'2 BUDGET SUMMARY'!B75</f>
        <v>32</v>
      </c>
      <c r="C75" s="233" t="str">
        <f>'2 BUDGET SUMMARY'!C75</f>
        <v/>
      </c>
      <c r="D75" s="236" t="str">
        <f>'Staff Admin &amp; Pgm'!C75</f>
        <v/>
      </c>
      <c r="E75" s="237" t="str">
        <f>'Staff Admin &amp; Pgm'!E75</f>
        <v xml:space="preserve"> </v>
      </c>
      <c r="F75" s="238" t="str">
        <f>IF(I75&lt;&gt;0,'3 Staffing-Employee &amp; Contract'!Q74,"")</f>
        <v/>
      </c>
      <c r="G75" s="238" t="str">
        <f t="shared" si="3"/>
        <v/>
      </c>
      <c r="H75" s="234"/>
      <c r="I75" s="184">
        <f>'2 BUDGET SUMMARY'!F75</f>
        <v>0</v>
      </c>
      <c r="K75" s="229"/>
      <c r="R75" s="33"/>
    </row>
    <row r="76" spans="1:18" s="43" customFormat="1" ht="17.100000000000001" customHeight="1" x14ac:dyDescent="0.2">
      <c r="A76" s="105" t="str">
        <f t="shared" si="2"/>
        <v>N</v>
      </c>
      <c r="B76" s="183">
        <f>'2 BUDGET SUMMARY'!B76</f>
        <v>33</v>
      </c>
      <c r="C76" s="233" t="str">
        <f>'2 BUDGET SUMMARY'!C76</f>
        <v/>
      </c>
      <c r="D76" s="236" t="str">
        <f>'Staff Admin &amp; Pgm'!C76</f>
        <v/>
      </c>
      <c r="E76" s="237" t="str">
        <f>'Staff Admin &amp; Pgm'!E76</f>
        <v xml:space="preserve"> </v>
      </c>
      <c r="F76" s="238" t="str">
        <f>IF(I76&lt;&gt;0,'3 Staffing-Employee &amp; Contract'!Q75,"")</f>
        <v/>
      </c>
      <c r="G76" s="238" t="str">
        <f t="shared" si="3"/>
        <v/>
      </c>
      <c r="H76" s="234"/>
      <c r="I76" s="184">
        <f>'2 BUDGET SUMMARY'!F76</f>
        <v>0</v>
      </c>
      <c r="K76" s="229"/>
      <c r="R76" s="33"/>
    </row>
    <row r="77" spans="1:18" s="43" customFormat="1" ht="17.100000000000001" customHeight="1" x14ac:dyDescent="0.2">
      <c r="A77" s="105" t="str">
        <f t="shared" si="2"/>
        <v>N</v>
      </c>
      <c r="B77" s="183">
        <f>'2 BUDGET SUMMARY'!B77</f>
        <v>34</v>
      </c>
      <c r="C77" s="233" t="str">
        <f>'2 BUDGET SUMMARY'!C77</f>
        <v/>
      </c>
      <c r="D77" s="236" t="str">
        <f>'Staff Admin &amp; Pgm'!C77</f>
        <v/>
      </c>
      <c r="E77" s="237" t="str">
        <f>'Staff Admin &amp; Pgm'!E77</f>
        <v xml:space="preserve"> </v>
      </c>
      <c r="F77" s="238" t="str">
        <f>IF(I77&lt;&gt;0,'3 Staffing-Employee &amp; Contract'!Q76,"")</f>
        <v/>
      </c>
      <c r="G77" s="238" t="str">
        <f t="shared" si="3"/>
        <v/>
      </c>
      <c r="H77" s="234"/>
      <c r="I77" s="184">
        <f>'2 BUDGET SUMMARY'!F77</f>
        <v>0</v>
      </c>
      <c r="K77" s="229"/>
      <c r="R77" s="33"/>
    </row>
    <row r="78" spans="1:18" s="43" customFormat="1" ht="17.100000000000001" customHeight="1" x14ac:dyDescent="0.2">
      <c r="A78" s="105" t="str">
        <f t="shared" si="2"/>
        <v>N</v>
      </c>
      <c r="B78" s="183">
        <f>'2 BUDGET SUMMARY'!B78</f>
        <v>35</v>
      </c>
      <c r="C78" s="233" t="str">
        <f>'2 BUDGET SUMMARY'!C78</f>
        <v/>
      </c>
      <c r="D78" s="236" t="str">
        <f>'Staff Admin &amp; Pgm'!C78</f>
        <v/>
      </c>
      <c r="E78" s="237" t="str">
        <f>'Staff Admin &amp; Pgm'!E78</f>
        <v xml:space="preserve"> </v>
      </c>
      <c r="F78" s="238" t="str">
        <f>IF(I78&lt;&gt;0,'3 Staffing-Employee &amp; Contract'!Q77,"")</f>
        <v/>
      </c>
      <c r="G78" s="238" t="str">
        <f t="shared" si="3"/>
        <v/>
      </c>
      <c r="H78" s="234"/>
      <c r="I78" s="184">
        <f>'2 BUDGET SUMMARY'!F78</f>
        <v>0</v>
      </c>
      <c r="K78" s="229"/>
      <c r="R78" s="33"/>
    </row>
    <row r="79" spans="1:18" s="71" customFormat="1" ht="17.100000000000001" customHeight="1" x14ac:dyDescent="0.2">
      <c r="A79" s="104" t="s">
        <v>65</v>
      </c>
      <c r="B79" s="395" t="s">
        <v>76</v>
      </c>
      <c r="C79" s="395"/>
      <c r="D79" s="395"/>
      <c r="E79" s="395"/>
      <c r="F79" s="395"/>
      <c r="G79" s="395"/>
      <c r="H79" s="395"/>
      <c r="I79" s="186">
        <f>SUM(I80:I104)</f>
        <v>0</v>
      </c>
      <c r="K79" s="232">
        <f>'2 BUDGET SUMMARY'!F79</f>
        <v>0</v>
      </c>
      <c r="R79" s="33"/>
    </row>
    <row r="80" spans="1:18" s="43" customFormat="1" ht="17.100000000000001" customHeight="1" x14ac:dyDescent="0.2">
      <c r="A80" s="104" t="s">
        <v>65</v>
      </c>
      <c r="B80" s="183">
        <f>'2 BUDGET SUMMARY'!B80</f>
        <v>1</v>
      </c>
      <c r="C80" s="372" t="str">
        <f>'2 BUDGET SUMMARY'!C80</f>
        <v>Postage</v>
      </c>
      <c r="D80" s="372"/>
      <c r="E80" s="372"/>
      <c r="F80" s="372"/>
      <c r="G80" s="372"/>
      <c r="H80" s="372"/>
      <c r="I80" s="188" t="str">
        <f>'2 BUDGET SUMMARY'!F80</f>
        <v/>
      </c>
      <c r="K80" s="229"/>
      <c r="R80" s="33"/>
    </row>
    <row r="81" spans="1:18" s="43" customFormat="1" ht="17.100000000000001" customHeight="1" x14ac:dyDescent="0.2">
      <c r="A81" s="105" t="str">
        <f t="shared" ref="A81:A104" si="4">IF(C81&lt;&gt;"","Y",IF(I81&lt;&gt;"","Y","N"))</f>
        <v>N</v>
      </c>
      <c r="B81" s="183">
        <f>'2 BUDGET SUMMARY'!B81</f>
        <v>2</v>
      </c>
      <c r="C81" s="394" t="str">
        <f>'2 BUDGET SUMMARY'!C81</f>
        <v/>
      </c>
      <c r="D81" s="394"/>
      <c r="E81" s="394"/>
      <c r="F81" s="394"/>
      <c r="G81" s="394"/>
      <c r="H81" s="394"/>
      <c r="I81" s="188" t="str">
        <f>'2 BUDGET SUMMARY'!F81</f>
        <v/>
      </c>
      <c r="K81" s="229"/>
      <c r="R81" s="33"/>
    </row>
    <row r="82" spans="1:18" s="43" customFormat="1" ht="17.100000000000001" customHeight="1" x14ac:dyDescent="0.2">
      <c r="A82" s="105" t="str">
        <f t="shared" si="4"/>
        <v>N</v>
      </c>
      <c r="B82" s="183">
        <f>'2 BUDGET SUMMARY'!B82</f>
        <v>3</v>
      </c>
      <c r="C82" s="394" t="str">
        <f>'2 BUDGET SUMMARY'!C82</f>
        <v/>
      </c>
      <c r="D82" s="394"/>
      <c r="E82" s="394"/>
      <c r="F82" s="394"/>
      <c r="G82" s="394"/>
      <c r="H82" s="394"/>
      <c r="I82" s="188" t="str">
        <f>'2 BUDGET SUMMARY'!F82</f>
        <v/>
      </c>
      <c r="K82" s="229"/>
      <c r="R82" s="33"/>
    </row>
    <row r="83" spans="1:18" s="43" customFormat="1" ht="17.100000000000001" customHeight="1" x14ac:dyDescent="0.2">
      <c r="A83" s="105" t="str">
        <f t="shared" si="4"/>
        <v>N</v>
      </c>
      <c r="B83" s="183">
        <f>'2 BUDGET SUMMARY'!B83</f>
        <v>4</v>
      </c>
      <c r="C83" s="394" t="str">
        <f>'2 BUDGET SUMMARY'!C83</f>
        <v/>
      </c>
      <c r="D83" s="394"/>
      <c r="E83" s="394"/>
      <c r="F83" s="394"/>
      <c r="G83" s="394"/>
      <c r="H83" s="394"/>
      <c r="I83" s="188" t="str">
        <f>'2 BUDGET SUMMARY'!F83</f>
        <v/>
      </c>
      <c r="K83" s="229"/>
      <c r="R83" s="33"/>
    </row>
    <row r="84" spans="1:18" s="43" customFormat="1" ht="17.100000000000001" customHeight="1" x14ac:dyDescent="0.2">
      <c r="A84" s="105" t="str">
        <f t="shared" si="4"/>
        <v>N</v>
      </c>
      <c r="B84" s="183">
        <f>'2 BUDGET SUMMARY'!B84</f>
        <v>5</v>
      </c>
      <c r="C84" s="394" t="str">
        <f>'2 BUDGET SUMMARY'!C84</f>
        <v/>
      </c>
      <c r="D84" s="394"/>
      <c r="E84" s="394"/>
      <c r="F84" s="394"/>
      <c r="G84" s="394"/>
      <c r="H84" s="394"/>
      <c r="I84" s="188" t="str">
        <f>'2 BUDGET SUMMARY'!F84</f>
        <v/>
      </c>
      <c r="K84" s="229"/>
      <c r="R84" s="33"/>
    </row>
    <row r="85" spans="1:18" s="43" customFormat="1" ht="17.100000000000001" customHeight="1" x14ac:dyDescent="0.2">
      <c r="A85" s="105" t="str">
        <f t="shared" si="4"/>
        <v>N</v>
      </c>
      <c r="B85" s="183">
        <f>'2 BUDGET SUMMARY'!B85</f>
        <v>6</v>
      </c>
      <c r="C85" s="394" t="str">
        <f>'2 BUDGET SUMMARY'!C85</f>
        <v/>
      </c>
      <c r="D85" s="394"/>
      <c r="E85" s="394"/>
      <c r="F85" s="394"/>
      <c r="G85" s="394"/>
      <c r="H85" s="394"/>
      <c r="I85" s="188" t="str">
        <f>'2 BUDGET SUMMARY'!F85</f>
        <v/>
      </c>
      <c r="K85" s="229"/>
      <c r="R85" s="33"/>
    </row>
    <row r="86" spans="1:18" s="43" customFormat="1" ht="17.100000000000001" customHeight="1" x14ac:dyDescent="0.2">
      <c r="A86" s="105" t="str">
        <f t="shared" si="4"/>
        <v>N</v>
      </c>
      <c r="B86" s="183">
        <f>'2 BUDGET SUMMARY'!B86</f>
        <v>7</v>
      </c>
      <c r="C86" s="394" t="str">
        <f>'2 BUDGET SUMMARY'!C86</f>
        <v/>
      </c>
      <c r="D86" s="394"/>
      <c r="E86" s="394"/>
      <c r="F86" s="394"/>
      <c r="G86" s="394"/>
      <c r="H86" s="394"/>
      <c r="I86" s="188" t="str">
        <f>'2 BUDGET SUMMARY'!F86</f>
        <v/>
      </c>
      <c r="K86" s="229"/>
      <c r="R86" s="33"/>
    </row>
    <row r="87" spans="1:18" s="43" customFormat="1" ht="17.100000000000001" customHeight="1" x14ac:dyDescent="0.2">
      <c r="A87" s="105" t="str">
        <f t="shared" si="4"/>
        <v>N</v>
      </c>
      <c r="B87" s="183">
        <f>'2 BUDGET SUMMARY'!B87</f>
        <v>8</v>
      </c>
      <c r="C87" s="394" t="str">
        <f>'2 BUDGET SUMMARY'!C87</f>
        <v/>
      </c>
      <c r="D87" s="394"/>
      <c r="E87" s="394"/>
      <c r="F87" s="394"/>
      <c r="G87" s="394"/>
      <c r="H87" s="394"/>
      <c r="I87" s="188" t="str">
        <f>'2 BUDGET SUMMARY'!F87</f>
        <v/>
      </c>
      <c r="K87" s="229"/>
      <c r="R87" s="33"/>
    </row>
    <row r="88" spans="1:18" s="43" customFormat="1" ht="17.100000000000001" customHeight="1" x14ac:dyDescent="0.2">
      <c r="A88" s="105" t="str">
        <f t="shared" si="4"/>
        <v>N</v>
      </c>
      <c r="B88" s="183">
        <f>'2 BUDGET SUMMARY'!B88</f>
        <v>9</v>
      </c>
      <c r="C88" s="394" t="str">
        <f>'2 BUDGET SUMMARY'!C88</f>
        <v/>
      </c>
      <c r="D88" s="394"/>
      <c r="E88" s="394"/>
      <c r="F88" s="394"/>
      <c r="G88" s="394"/>
      <c r="H88" s="394"/>
      <c r="I88" s="188" t="str">
        <f>'2 BUDGET SUMMARY'!F88</f>
        <v/>
      </c>
      <c r="K88" s="229"/>
      <c r="R88" s="33"/>
    </row>
    <row r="89" spans="1:18" s="43" customFormat="1" ht="17.100000000000001" customHeight="1" x14ac:dyDescent="0.2">
      <c r="A89" s="105" t="str">
        <f t="shared" si="4"/>
        <v>N</v>
      </c>
      <c r="B89" s="183">
        <f>'2 BUDGET SUMMARY'!B89</f>
        <v>10</v>
      </c>
      <c r="C89" s="394" t="str">
        <f>'2 BUDGET SUMMARY'!C89</f>
        <v/>
      </c>
      <c r="D89" s="394"/>
      <c r="E89" s="394"/>
      <c r="F89" s="394"/>
      <c r="G89" s="394"/>
      <c r="H89" s="394"/>
      <c r="I89" s="188" t="str">
        <f>'2 BUDGET SUMMARY'!F89</f>
        <v/>
      </c>
      <c r="K89" s="229"/>
      <c r="R89" s="33"/>
    </row>
    <row r="90" spans="1:18" s="43" customFormat="1" ht="17.100000000000001" customHeight="1" x14ac:dyDescent="0.2">
      <c r="A90" s="105" t="str">
        <f t="shared" si="4"/>
        <v>N</v>
      </c>
      <c r="B90" s="183">
        <f>'2 BUDGET SUMMARY'!B90</f>
        <v>11</v>
      </c>
      <c r="C90" s="394" t="str">
        <f>'2 BUDGET SUMMARY'!C90</f>
        <v/>
      </c>
      <c r="D90" s="394"/>
      <c r="E90" s="394"/>
      <c r="F90" s="394"/>
      <c r="G90" s="394"/>
      <c r="H90" s="394"/>
      <c r="I90" s="188" t="str">
        <f>'2 BUDGET SUMMARY'!F90</f>
        <v/>
      </c>
      <c r="K90" s="229"/>
      <c r="R90" s="33"/>
    </row>
    <row r="91" spans="1:18" s="43" customFormat="1" ht="17.100000000000001" customHeight="1" x14ac:dyDescent="0.2">
      <c r="A91" s="105" t="str">
        <f t="shared" si="4"/>
        <v>N</v>
      </c>
      <c r="B91" s="183">
        <f>'2 BUDGET SUMMARY'!B91</f>
        <v>12</v>
      </c>
      <c r="C91" s="394" t="str">
        <f>'2 BUDGET SUMMARY'!C91</f>
        <v/>
      </c>
      <c r="D91" s="394"/>
      <c r="E91" s="394"/>
      <c r="F91" s="394"/>
      <c r="G91" s="394"/>
      <c r="H91" s="394"/>
      <c r="I91" s="188" t="str">
        <f>'2 BUDGET SUMMARY'!F91</f>
        <v/>
      </c>
      <c r="K91" s="229"/>
      <c r="R91" s="33"/>
    </row>
    <row r="92" spans="1:18" s="43" customFormat="1" ht="17.100000000000001" customHeight="1" x14ac:dyDescent="0.2">
      <c r="A92" s="105" t="str">
        <f t="shared" si="4"/>
        <v>N</v>
      </c>
      <c r="B92" s="183">
        <f>'2 BUDGET SUMMARY'!B92</f>
        <v>13</v>
      </c>
      <c r="C92" s="394" t="str">
        <f>'2 BUDGET SUMMARY'!C92</f>
        <v/>
      </c>
      <c r="D92" s="394"/>
      <c r="E92" s="394"/>
      <c r="F92" s="394"/>
      <c r="G92" s="394"/>
      <c r="H92" s="394"/>
      <c r="I92" s="188" t="str">
        <f>'2 BUDGET SUMMARY'!F92</f>
        <v/>
      </c>
      <c r="K92" s="229"/>
      <c r="R92" s="33"/>
    </row>
    <row r="93" spans="1:18" s="43" customFormat="1" ht="17.100000000000001" customHeight="1" x14ac:dyDescent="0.2">
      <c r="A93" s="105" t="str">
        <f t="shared" si="4"/>
        <v>N</v>
      </c>
      <c r="B93" s="183">
        <f>'2 BUDGET SUMMARY'!B93</f>
        <v>14</v>
      </c>
      <c r="C93" s="394" t="str">
        <f>'2 BUDGET SUMMARY'!C93</f>
        <v/>
      </c>
      <c r="D93" s="394"/>
      <c r="E93" s="394"/>
      <c r="F93" s="394"/>
      <c r="G93" s="394"/>
      <c r="H93" s="394"/>
      <c r="I93" s="188" t="str">
        <f>'2 BUDGET SUMMARY'!F93</f>
        <v/>
      </c>
      <c r="K93" s="229"/>
      <c r="R93" s="33"/>
    </row>
    <row r="94" spans="1:18" s="43" customFormat="1" ht="17.100000000000001" customHeight="1" x14ac:dyDescent="0.2">
      <c r="A94" s="105" t="str">
        <f t="shared" si="4"/>
        <v>N</v>
      </c>
      <c r="B94" s="183">
        <f>'2 BUDGET SUMMARY'!B94</f>
        <v>15</v>
      </c>
      <c r="C94" s="394" t="str">
        <f>'2 BUDGET SUMMARY'!C94</f>
        <v/>
      </c>
      <c r="D94" s="394"/>
      <c r="E94" s="394"/>
      <c r="F94" s="394"/>
      <c r="G94" s="394"/>
      <c r="H94" s="394"/>
      <c r="I94" s="188" t="str">
        <f>'2 BUDGET SUMMARY'!F94</f>
        <v/>
      </c>
      <c r="K94" s="229"/>
      <c r="R94" s="33"/>
    </row>
    <row r="95" spans="1:18" s="43" customFormat="1" ht="17.100000000000001" customHeight="1" x14ac:dyDescent="0.2">
      <c r="A95" s="105" t="str">
        <f t="shared" si="4"/>
        <v>N</v>
      </c>
      <c r="B95" s="183">
        <f>'2 BUDGET SUMMARY'!B95</f>
        <v>16</v>
      </c>
      <c r="C95" s="394" t="str">
        <f>'2 BUDGET SUMMARY'!C95</f>
        <v/>
      </c>
      <c r="D95" s="394"/>
      <c r="E95" s="394"/>
      <c r="F95" s="394"/>
      <c r="G95" s="394"/>
      <c r="H95" s="394"/>
      <c r="I95" s="188" t="str">
        <f>'2 BUDGET SUMMARY'!F95</f>
        <v/>
      </c>
      <c r="K95" s="229"/>
      <c r="R95" s="33"/>
    </row>
    <row r="96" spans="1:18" s="43" customFormat="1" ht="17.100000000000001" customHeight="1" x14ac:dyDescent="0.2">
      <c r="A96" s="105" t="str">
        <f t="shared" si="4"/>
        <v>N</v>
      </c>
      <c r="B96" s="183">
        <f>'2 BUDGET SUMMARY'!B96</f>
        <v>17</v>
      </c>
      <c r="C96" s="394" t="str">
        <f>'2 BUDGET SUMMARY'!C96</f>
        <v/>
      </c>
      <c r="D96" s="394"/>
      <c r="E96" s="394"/>
      <c r="F96" s="394"/>
      <c r="G96" s="394"/>
      <c r="H96" s="394"/>
      <c r="I96" s="188" t="str">
        <f>'2 BUDGET SUMMARY'!F96</f>
        <v/>
      </c>
      <c r="K96" s="229"/>
      <c r="R96" s="33"/>
    </row>
    <row r="97" spans="1:18" s="43" customFormat="1" ht="17.100000000000001" customHeight="1" x14ac:dyDescent="0.2">
      <c r="A97" s="105" t="str">
        <f t="shared" si="4"/>
        <v>N</v>
      </c>
      <c r="B97" s="183">
        <f>'2 BUDGET SUMMARY'!B97</f>
        <v>18</v>
      </c>
      <c r="C97" s="394" t="str">
        <f>'2 BUDGET SUMMARY'!C97</f>
        <v/>
      </c>
      <c r="D97" s="394"/>
      <c r="E97" s="394"/>
      <c r="F97" s="394"/>
      <c r="G97" s="394"/>
      <c r="H97" s="394"/>
      <c r="I97" s="188" t="str">
        <f>'2 BUDGET SUMMARY'!F97</f>
        <v/>
      </c>
      <c r="K97" s="229"/>
      <c r="R97" s="33"/>
    </row>
    <row r="98" spans="1:18" s="43" customFormat="1" ht="17.100000000000001" customHeight="1" x14ac:dyDescent="0.2">
      <c r="A98" s="105" t="str">
        <f t="shared" si="4"/>
        <v>N</v>
      </c>
      <c r="B98" s="183">
        <f>'2 BUDGET SUMMARY'!B98</f>
        <v>19</v>
      </c>
      <c r="C98" s="394" t="str">
        <f>'2 BUDGET SUMMARY'!C98</f>
        <v/>
      </c>
      <c r="D98" s="394"/>
      <c r="E98" s="394"/>
      <c r="F98" s="394"/>
      <c r="G98" s="394"/>
      <c r="H98" s="394"/>
      <c r="I98" s="188" t="str">
        <f>'2 BUDGET SUMMARY'!F98</f>
        <v/>
      </c>
      <c r="K98" s="229"/>
      <c r="R98" s="33"/>
    </row>
    <row r="99" spans="1:18" s="43" customFormat="1" ht="17.100000000000001" customHeight="1" x14ac:dyDescent="0.2">
      <c r="A99" s="105" t="str">
        <f t="shared" si="4"/>
        <v>N</v>
      </c>
      <c r="B99" s="183">
        <f>'2 BUDGET SUMMARY'!B99</f>
        <v>20</v>
      </c>
      <c r="C99" s="394" t="str">
        <f>'2 BUDGET SUMMARY'!C99</f>
        <v/>
      </c>
      <c r="D99" s="394"/>
      <c r="E99" s="394"/>
      <c r="F99" s="394"/>
      <c r="G99" s="394"/>
      <c r="H99" s="394"/>
      <c r="I99" s="188" t="str">
        <f>'2 BUDGET SUMMARY'!F99</f>
        <v/>
      </c>
      <c r="K99" s="229"/>
      <c r="R99" s="33"/>
    </row>
    <row r="100" spans="1:18" s="43" customFormat="1" ht="17.100000000000001" customHeight="1" x14ac:dyDescent="0.2">
      <c r="A100" s="105" t="str">
        <f t="shared" si="4"/>
        <v>N</v>
      </c>
      <c r="B100" s="183">
        <f>'2 BUDGET SUMMARY'!B100</f>
        <v>21</v>
      </c>
      <c r="C100" s="394" t="str">
        <f>'2 BUDGET SUMMARY'!C100</f>
        <v/>
      </c>
      <c r="D100" s="394"/>
      <c r="E100" s="394"/>
      <c r="F100" s="394"/>
      <c r="G100" s="394"/>
      <c r="H100" s="394"/>
      <c r="I100" s="188" t="str">
        <f>'2 BUDGET SUMMARY'!F100</f>
        <v/>
      </c>
      <c r="K100" s="229"/>
      <c r="R100" s="33"/>
    </row>
    <row r="101" spans="1:18" s="43" customFormat="1" ht="17.100000000000001" customHeight="1" x14ac:dyDescent="0.2">
      <c r="A101" s="105" t="str">
        <f t="shared" si="4"/>
        <v>N</v>
      </c>
      <c r="B101" s="183">
        <f>'2 BUDGET SUMMARY'!B101</f>
        <v>22</v>
      </c>
      <c r="C101" s="394" t="str">
        <f>'2 BUDGET SUMMARY'!C101</f>
        <v/>
      </c>
      <c r="D101" s="394"/>
      <c r="E101" s="394"/>
      <c r="F101" s="394"/>
      <c r="G101" s="394"/>
      <c r="H101" s="394"/>
      <c r="I101" s="188" t="str">
        <f>'2 BUDGET SUMMARY'!F101</f>
        <v/>
      </c>
      <c r="K101" s="229"/>
      <c r="R101" s="33"/>
    </row>
    <row r="102" spans="1:18" s="43" customFormat="1" ht="17.100000000000001" customHeight="1" x14ac:dyDescent="0.2">
      <c r="A102" s="105" t="str">
        <f t="shared" si="4"/>
        <v>N</v>
      </c>
      <c r="B102" s="183">
        <f>'2 BUDGET SUMMARY'!B102</f>
        <v>23</v>
      </c>
      <c r="C102" s="394" t="str">
        <f>'2 BUDGET SUMMARY'!C102</f>
        <v/>
      </c>
      <c r="D102" s="394"/>
      <c r="E102" s="394"/>
      <c r="F102" s="394"/>
      <c r="G102" s="394"/>
      <c r="H102" s="394"/>
      <c r="I102" s="188" t="str">
        <f>'2 BUDGET SUMMARY'!F102</f>
        <v/>
      </c>
      <c r="K102" s="229"/>
      <c r="R102" s="33"/>
    </row>
    <row r="103" spans="1:18" s="43" customFormat="1" ht="17.100000000000001" customHeight="1" x14ac:dyDescent="0.2">
      <c r="A103" s="105" t="str">
        <f t="shared" si="4"/>
        <v>N</v>
      </c>
      <c r="B103" s="183">
        <f>'2 BUDGET SUMMARY'!B103</f>
        <v>24</v>
      </c>
      <c r="C103" s="394" t="str">
        <f>'2 BUDGET SUMMARY'!C103</f>
        <v/>
      </c>
      <c r="D103" s="394"/>
      <c r="E103" s="394"/>
      <c r="F103" s="394"/>
      <c r="G103" s="394"/>
      <c r="H103" s="394"/>
      <c r="I103" s="188" t="str">
        <f>'2 BUDGET SUMMARY'!F103</f>
        <v/>
      </c>
      <c r="K103" s="229"/>
      <c r="R103" s="33"/>
    </row>
    <row r="104" spans="1:18" s="43" customFormat="1" ht="17.100000000000001" customHeight="1" x14ac:dyDescent="0.2">
      <c r="A104" s="105" t="str">
        <f t="shared" si="4"/>
        <v>N</v>
      </c>
      <c r="B104" s="183">
        <f>'2 BUDGET SUMMARY'!B104</f>
        <v>25</v>
      </c>
      <c r="C104" s="394" t="str">
        <f>'2 BUDGET SUMMARY'!C104</f>
        <v/>
      </c>
      <c r="D104" s="394"/>
      <c r="E104" s="394"/>
      <c r="F104" s="394"/>
      <c r="G104" s="394"/>
      <c r="H104" s="394"/>
      <c r="I104" s="188" t="str">
        <f>'2 BUDGET SUMMARY'!F104</f>
        <v/>
      </c>
      <c r="K104" s="229"/>
      <c r="R104" s="33"/>
    </row>
    <row r="105" spans="1:18" s="71" customFormat="1" ht="17.100000000000001" customHeight="1" x14ac:dyDescent="0.2">
      <c r="A105" s="104" t="s">
        <v>65</v>
      </c>
      <c r="B105" s="395" t="s">
        <v>1</v>
      </c>
      <c r="C105" s="395"/>
      <c r="D105" s="395"/>
      <c r="E105" s="395"/>
      <c r="F105" s="395"/>
      <c r="G105" s="395"/>
      <c r="H105" s="395"/>
      <c r="I105" s="187">
        <f>SUM(I106:I107)</f>
        <v>0</v>
      </c>
      <c r="K105" s="232">
        <f>'2 BUDGET SUMMARY'!F105</f>
        <v>0</v>
      </c>
      <c r="R105" s="33"/>
    </row>
    <row r="106" spans="1:18" s="43" customFormat="1" ht="17.100000000000001" customHeight="1" x14ac:dyDescent="0.2">
      <c r="A106" s="104" t="s">
        <v>65</v>
      </c>
      <c r="B106" s="183">
        <f>'2 BUDGET SUMMARY'!B106</f>
        <v>1</v>
      </c>
      <c r="C106" s="393" t="str">
        <f>'2 BUDGET SUMMARY'!C106</f>
        <v>Local Program Travel</v>
      </c>
      <c r="D106" s="393"/>
      <c r="E106" s="393"/>
      <c r="F106" s="393"/>
      <c r="G106" s="393"/>
      <c r="H106" s="393"/>
      <c r="I106" s="189" t="str">
        <f>'2 BUDGET SUMMARY'!F106</f>
        <v/>
      </c>
      <c r="K106" s="229"/>
      <c r="R106" s="33"/>
    </row>
    <row r="107" spans="1:18" s="43" customFormat="1" ht="17.100000000000001" customHeight="1" x14ac:dyDescent="0.2">
      <c r="A107" s="104" t="s">
        <v>65</v>
      </c>
      <c r="B107" s="183">
        <f>'2 BUDGET SUMMARY'!B107</f>
        <v>2</v>
      </c>
      <c r="C107" s="393" t="str">
        <f>'2 BUDGET SUMMARY'!C107</f>
        <v>Conference / Workshop Travel</v>
      </c>
      <c r="D107" s="393"/>
      <c r="E107" s="393"/>
      <c r="F107" s="393"/>
      <c r="G107" s="393"/>
      <c r="H107" s="393"/>
      <c r="I107" s="189" t="str">
        <f>'2 BUDGET SUMMARY'!F107</f>
        <v/>
      </c>
      <c r="K107" s="229"/>
      <c r="R107" s="33"/>
    </row>
    <row r="108" spans="1:18" s="71" customFormat="1" ht="17.100000000000001" customHeight="1" x14ac:dyDescent="0.2">
      <c r="A108" s="104" t="s">
        <v>65</v>
      </c>
      <c r="B108" s="395" t="s">
        <v>4</v>
      </c>
      <c r="C108" s="395"/>
      <c r="D108" s="395"/>
      <c r="E108" s="395"/>
      <c r="F108" s="395"/>
      <c r="G108" s="395"/>
      <c r="H108" s="395"/>
      <c r="I108" s="187">
        <f>SUM(I109:I118)</f>
        <v>0</v>
      </c>
      <c r="K108" s="232">
        <f>'2 BUDGET SUMMARY'!F108</f>
        <v>0</v>
      </c>
      <c r="R108" s="33"/>
    </row>
    <row r="109" spans="1:18" s="43" customFormat="1" ht="17.100000000000001" customHeight="1" x14ac:dyDescent="0.2">
      <c r="A109" s="104" t="s">
        <v>65</v>
      </c>
      <c r="B109" s="183">
        <f>'2 BUDGET SUMMARY'!B109</f>
        <v>1</v>
      </c>
      <c r="C109" s="372" t="str">
        <f>'2 BUDGET SUMMARY'!C109</f>
        <v/>
      </c>
      <c r="D109" s="372"/>
      <c r="E109" s="372"/>
      <c r="F109" s="372"/>
      <c r="G109" s="372"/>
      <c r="H109" s="372"/>
      <c r="I109" s="184" t="str">
        <f>'2 BUDGET SUMMARY'!F109</f>
        <v/>
      </c>
      <c r="K109" s="229"/>
      <c r="R109" s="33"/>
    </row>
    <row r="110" spans="1:18" s="43" customFormat="1" ht="17.100000000000001" customHeight="1" x14ac:dyDescent="0.2">
      <c r="A110" s="105" t="str">
        <f t="shared" ref="A110:A118" si="5">IF(C110&lt;&gt;"","Y",IF(I110&lt;&gt;"","Y","N"))</f>
        <v>N</v>
      </c>
      <c r="B110" s="183">
        <f>'2 BUDGET SUMMARY'!B110</f>
        <v>2</v>
      </c>
      <c r="C110" s="372" t="str">
        <f>'2 BUDGET SUMMARY'!C110</f>
        <v/>
      </c>
      <c r="D110" s="372"/>
      <c r="E110" s="372"/>
      <c r="F110" s="372"/>
      <c r="G110" s="372"/>
      <c r="H110" s="372"/>
      <c r="I110" s="184" t="str">
        <f>'2 BUDGET SUMMARY'!F110</f>
        <v/>
      </c>
      <c r="K110" s="229"/>
      <c r="R110" s="33"/>
    </row>
    <row r="111" spans="1:18" s="43" customFormat="1" ht="17.100000000000001" customHeight="1" x14ac:dyDescent="0.2">
      <c r="A111" s="105" t="str">
        <f t="shared" si="5"/>
        <v>N</v>
      </c>
      <c r="B111" s="183">
        <f>'2 BUDGET SUMMARY'!B111</f>
        <v>3</v>
      </c>
      <c r="C111" s="372" t="str">
        <f>'2 BUDGET SUMMARY'!C111</f>
        <v/>
      </c>
      <c r="D111" s="372"/>
      <c r="E111" s="372"/>
      <c r="F111" s="372"/>
      <c r="G111" s="372"/>
      <c r="H111" s="372"/>
      <c r="I111" s="184" t="str">
        <f>'2 BUDGET SUMMARY'!F111</f>
        <v/>
      </c>
      <c r="K111" s="229"/>
      <c r="R111" s="33"/>
    </row>
    <row r="112" spans="1:18" s="43" customFormat="1" ht="17.100000000000001" customHeight="1" x14ac:dyDescent="0.2">
      <c r="A112" s="105" t="str">
        <f t="shared" si="5"/>
        <v>N</v>
      </c>
      <c r="B112" s="183">
        <f>'2 BUDGET SUMMARY'!B112</f>
        <v>4</v>
      </c>
      <c r="C112" s="372" t="str">
        <f>'2 BUDGET SUMMARY'!C112</f>
        <v/>
      </c>
      <c r="D112" s="372"/>
      <c r="E112" s="372"/>
      <c r="F112" s="372"/>
      <c r="G112" s="372"/>
      <c r="H112" s="372"/>
      <c r="I112" s="184" t="str">
        <f>'2 BUDGET SUMMARY'!F112</f>
        <v/>
      </c>
      <c r="K112" s="229"/>
      <c r="R112" s="33"/>
    </row>
    <row r="113" spans="1:18" s="43" customFormat="1" ht="17.100000000000001" customHeight="1" x14ac:dyDescent="0.2">
      <c r="A113" s="105" t="str">
        <f t="shared" si="5"/>
        <v>N</v>
      </c>
      <c r="B113" s="183">
        <f>'2 BUDGET SUMMARY'!B113</f>
        <v>5</v>
      </c>
      <c r="C113" s="372" t="str">
        <f>'2 BUDGET SUMMARY'!C113</f>
        <v/>
      </c>
      <c r="D113" s="372"/>
      <c r="E113" s="372"/>
      <c r="F113" s="372"/>
      <c r="G113" s="372"/>
      <c r="H113" s="372"/>
      <c r="I113" s="184" t="str">
        <f>'2 BUDGET SUMMARY'!F113</f>
        <v/>
      </c>
      <c r="K113" s="229"/>
      <c r="R113" s="33"/>
    </row>
    <row r="114" spans="1:18" s="43" customFormat="1" ht="17.100000000000001" customHeight="1" x14ac:dyDescent="0.2">
      <c r="A114" s="105" t="str">
        <f t="shared" si="5"/>
        <v>N</v>
      </c>
      <c r="B114" s="183">
        <f>'2 BUDGET SUMMARY'!B114</f>
        <v>6</v>
      </c>
      <c r="C114" s="372" t="str">
        <f>'2 BUDGET SUMMARY'!C114</f>
        <v/>
      </c>
      <c r="D114" s="372"/>
      <c r="E114" s="372"/>
      <c r="F114" s="372"/>
      <c r="G114" s="372"/>
      <c r="H114" s="372"/>
      <c r="I114" s="184" t="str">
        <f>'2 BUDGET SUMMARY'!F114</f>
        <v/>
      </c>
      <c r="K114" s="229"/>
      <c r="R114" s="33"/>
    </row>
    <row r="115" spans="1:18" s="43" customFormat="1" ht="17.100000000000001" customHeight="1" x14ac:dyDescent="0.2">
      <c r="A115" s="105" t="str">
        <f t="shared" si="5"/>
        <v>N</v>
      </c>
      <c r="B115" s="183">
        <f>'2 BUDGET SUMMARY'!B115</f>
        <v>7</v>
      </c>
      <c r="C115" s="372" t="str">
        <f>'2 BUDGET SUMMARY'!C115</f>
        <v/>
      </c>
      <c r="D115" s="372"/>
      <c r="E115" s="372"/>
      <c r="F115" s="372"/>
      <c r="G115" s="372"/>
      <c r="H115" s="372"/>
      <c r="I115" s="184" t="str">
        <f>'2 BUDGET SUMMARY'!F115</f>
        <v/>
      </c>
      <c r="K115" s="229"/>
      <c r="R115" s="33"/>
    </row>
    <row r="116" spans="1:18" s="43" customFormat="1" ht="17.100000000000001" customHeight="1" x14ac:dyDescent="0.2">
      <c r="A116" s="105" t="str">
        <f t="shared" si="5"/>
        <v>N</v>
      </c>
      <c r="B116" s="183">
        <f>'2 BUDGET SUMMARY'!B116</f>
        <v>8</v>
      </c>
      <c r="C116" s="372" t="str">
        <f>'2 BUDGET SUMMARY'!C116</f>
        <v/>
      </c>
      <c r="D116" s="372"/>
      <c r="E116" s="372"/>
      <c r="F116" s="372"/>
      <c r="G116" s="372"/>
      <c r="H116" s="372"/>
      <c r="I116" s="184" t="str">
        <f>'2 BUDGET SUMMARY'!F116</f>
        <v/>
      </c>
      <c r="K116" s="229"/>
      <c r="R116" s="33"/>
    </row>
    <row r="117" spans="1:18" s="43" customFormat="1" ht="17.100000000000001" customHeight="1" x14ac:dyDescent="0.2">
      <c r="A117" s="105" t="str">
        <f t="shared" si="5"/>
        <v>N</v>
      </c>
      <c r="B117" s="183">
        <f>'2 BUDGET SUMMARY'!B117</f>
        <v>9</v>
      </c>
      <c r="C117" s="372" t="str">
        <f>'2 BUDGET SUMMARY'!C117</f>
        <v/>
      </c>
      <c r="D117" s="372"/>
      <c r="E117" s="372"/>
      <c r="F117" s="372"/>
      <c r="G117" s="372"/>
      <c r="H117" s="372"/>
      <c r="I117" s="184" t="str">
        <f>'2 BUDGET SUMMARY'!F117</f>
        <v/>
      </c>
      <c r="K117" s="229"/>
      <c r="R117" s="33"/>
    </row>
    <row r="118" spans="1:18" s="43" customFormat="1" ht="17.100000000000001" customHeight="1" x14ac:dyDescent="0.2">
      <c r="A118" s="105" t="str">
        <f t="shared" si="5"/>
        <v>N</v>
      </c>
      <c r="B118" s="183">
        <f>'2 BUDGET SUMMARY'!B118</f>
        <v>10</v>
      </c>
      <c r="C118" s="372" t="str">
        <f>'2 BUDGET SUMMARY'!C118</f>
        <v/>
      </c>
      <c r="D118" s="372"/>
      <c r="E118" s="372"/>
      <c r="F118" s="372"/>
      <c r="G118" s="372"/>
      <c r="H118" s="372"/>
      <c r="I118" s="184" t="str">
        <f>'2 BUDGET SUMMARY'!F118</f>
        <v/>
      </c>
      <c r="K118" s="229"/>
      <c r="R118" s="33"/>
    </row>
    <row r="119" spans="1:18" s="56" customFormat="1" ht="20.100000000000001" customHeight="1" x14ac:dyDescent="0.2">
      <c r="A119" s="104" t="s">
        <v>65</v>
      </c>
      <c r="B119" s="390" t="s">
        <v>67</v>
      </c>
      <c r="C119" s="391"/>
      <c r="D119" s="391"/>
      <c r="E119" s="391"/>
      <c r="F119" s="391"/>
      <c r="G119" s="391"/>
      <c r="H119" s="392"/>
      <c r="I119" s="202">
        <f>+I7+I43+I79+I105+I108</f>
        <v>0</v>
      </c>
      <c r="K119" s="231">
        <f>'2 BUDGET SUMMARY'!F119</f>
        <v>0</v>
      </c>
      <c r="R119" s="33"/>
    </row>
    <row r="120" spans="1:18" ht="6" customHeight="1" x14ac:dyDescent="0.2">
      <c r="A120" s="103" t="s">
        <v>65</v>
      </c>
      <c r="B120" s="377"/>
      <c r="C120" s="378"/>
      <c r="D120" s="379"/>
      <c r="E120" s="379"/>
      <c r="F120" s="379"/>
      <c r="G120" s="379"/>
      <c r="H120" s="380"/>
      <c r="I120" s="199"/>
    </row>
    <row r="121" spans="1:18" s="43" customFormat="1" ht="27.75" customHeight="1" x14ac:dyDescent="0.2">
      <c r="A121" s="105" t="str">
        <f>IF(H121&lt;&gt;"","Y",IF(A122="N","Y"))</f>
        <v>Y</v>
      </c>
      <c r="B121" s="397" t="s">
        <v>70</v>
      </c>
      <c r="C121" s="398"/>
      <c r="E121" s="508" t="s">
        <v>71</v>
      </c>
      <c r="F121" s="508"/>
      <c r="G121" s="509"/>
      <c r="H121" s="204">
        <f>'2 BUDGET SUMMARY'!E121</f>
        <v>0</v>
      </c>
      <c r="I121" s="182">
        <f>ROUND(I119*H121,0)</f>
        <v>0</v>
      </c>
      <c r="K121" s="232">
        <f>'2 BUDGET SUMMARY'!F121</f>
        <v>0</v>
      </c>
      <c r="R121" s="33">
        <f>IFERROR(LEN(RIGHT(H121,LEN(H121)-FIND(".",H121))),0)</f>
        <v>0</v>
      </c>
    </row>
    <row r="122" spans="1:18" s="43" customFormat="1" ht="27.75" customHeight="1" x14ac:dyDescent="0.2">
      <c r="A122" s="105" t="str">
        <f>IF(E122&lt;&gt;"","Y",IF(I122&lt;&gt;"","Y","N"))</f>
        <v>Y</v>
      </c>
      <c r="B122" s="505" t="s">
        <v>73</v>
      </c>
      <c r="C122" s="506"/>
      <c r="D122" s="506"/>
      <c r="E122" s="375">
        <f>'2 BUDGET SUMMARY'!D122</f>
        <v>0</v>
      </c>
      <c r="F122" s="507"/>
      <c r="G122" s="507"/>
      <c r="H122" s="376"/>
      <c r="I122" s="201">
        <f>'2 BUDGET SUMMARY'!F122</f>
        <v>0</v>
      </c>
      <c r="K122" s="232">
        <f>'2 BUDGET SUMMARY'!F122</f>
        <v>0</v>
      </c>
      <c r="R122" s="33"/>
    </row>
    <row r="123" spans="1:18" ht="6" customHeight="1" x14ac:dyDescent="0.2">
      <c r="A123" s="102" t="str">
        <f>A122</f>
        <v>Y</v>
      </c>
      <c r="B123" s="377"/>
      <c r="C123" s="378"/>
      <c r="D123" s="379"/>
      <c r="E123" s="379"/>
      <c r="F123" s="379"/>
      <c r="G123" s="379"/>
      <c r="H123" s="380"/>
      <c r="I123" s="199"/>
      <c r="K123" s="231"/>
    </row>
    <row r="124" spans="1:18" s="70" customFormat="1" ht="20.100000000000001" customHeight="1" x14ac:dyDescent="0.2">
      <c r="A124" s="104" t="s">
        <v>65</v>
      </c>
      <c r="B124" s="396" t="s">
        <v>45</v>
      </c>
      <c r="C124" s="396"/>
      <c r="D124" s="396"/>
      <c r="E124" s="396"/>
      <c r="F124" s="396"/>
      <c r="G124" s="396"/>
      <c r="H124" s="396"/>
      <c r="I124" s="203">
        <f>SUM(I119:I123)</f>
        <v>0</v>
      </c>
      <c r="K124" s="231">
        <f>'2 BUDGET SUMMARY'!F124</f>
        <v>0</v>
      </c>
      <c r="R124" s="33"/>
    </row>
  </sheetData>
  <sheetProtection password="AA40" sheet="1" objects="1" scenarios="1" selectLockedCells="1" autoFilter="0"/>
  <autoFilter ref="A1:A124" xr:uid="{00000000-0009-0000-0000-00000A000000}"/>
  <dataConsolidate/>
  <mergeCells count="56">
    <mergeCell ref="B120:H120"/>
    <mergeCell ref="B121:C121"/>
    <mergeCell ref="B123:H123"/>
    <mergeCell ref="B124:H124"/>
    <mergeCell ref="B122:D122"/>
    <mergeCell ref="E122:H122"/>
    <mergeCell ref="E121:G121"/>
    <mergeCell ref="B119:H119"/>
    <mergeCell ref="B108:H108"/>
    <mergeCell ref="C109:H109"/>
    <mergeCell ref="C110:H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C107:H107"/>
    <mergeCell ref="C96:H96"/>
    <mergeCell ref="C97:H97"/>
    <mergeCell ref="C98:H98"/>
    <mergeCell ref="C99:H99"/>
    <mergeCell ref="C100:H100"/>
    <mergeCell ref="C101:H101"/>
    <mergeCell ref="C102:H102"/>
    <mergeCell ref="C103:H103"/>
    <mergeCell ref="C104:H104"/>
    <mergeCell ref="B105:H105"/>
    <mergeCell ref="C106:H106"/>
    <mergeCell ref="C95:H95"/>
    <mergeCell ref="C84:H84"/>
    <mergeCell ref="C85:H85"/>
    <mergeCell ref="C86:H86"/>
    <mergeCell ref="C87:H87"/>
    <mergeCell ref="C88:H88"/>
    <mergeCell ref="C89:H89"/>
    <mergeCell ref="C90:H90"/>
    <mergeCell ref="C91:H91"/>
    <mergeCell ref="C92:H92"/>
    <mergeCell ref="C93:H93"/>
    <mergeCell ref="C94:H94"/>
    <mergeCell ref="B79:H79"/>
    <mergeCell ref="C80:H80"/>
    <mergeCell ref="C81:H81"/>
    <mergeCell ref="C82:H82"/>
    <mergeCell ref="C83:H83"/>
    <mergeCell ref="B43:H43"/>
    <mergeCell ref="B6:I6"/>
    <mergeCell ref="B7:C7"/>
    <mergeCell ref="B1:I1"/>
    <mergeCell ref="B2:I2"/>
    <mergeCell ref="B3:I3"/>
    <mergeCell ref="B4:I4"/>
    <mergeCell ref="B5:I5"/>
  </mergeCells>
  <conditionalFormatting sqref="H121 I122 E122">
    <cfRule type="cellIs" dxfId="39" priority="40" operator="equal">
      <formula>""</formula>
    </cfRule>
  </conditionalFormatting>
  <conditionalFormatting sqref="I8 I44">
    <cfRule type="cellIs" dxfId="38" priority="39" operator="equal">
      <formula>0</formula>
    </cfRule>
  </conditionalFormatting>
  <conditionalFormatting sqref="H121">
    <cfRule type="expression" dxfId="37" priority="36">
      <formula>$R$121=4</formula>
    </cfRule>
    <cfRule type="expression" dxfId="36" priority="37">
      <formula>$R$121=5</formula>
    </cfRule>
    <cfRule type="expression" dxfId="35" priority="38">
      <formula>$R$121=6</formula>
    </cfRule>
  </conditionalFormatting>
  <conditionalFormatting sqref="K119">
    <cfRule type="cellIs" dxfId="34" priority="35" operator="notEqual">
      <formula>$I119</formula>
    </cfRule>
  </conditionalFormatting>
  <conditionalFormatting sqref="K121">
    <cfRule type="cellIs" dxfId="33" priority="34" operator="notEqual">
      <formula>$I121</formula>
    </cfRule>
  </conditionalFormatting>
  <conditionalFormatting sqref="K122">
    <cfRule type="cellIs" dxfId="32" priority="33" operator="notEqual">
      <formula>$I122</formula>
    </cfRule>
  </conditionalFormatting>
  <conditionalFormatting sqref="K124">
    <cfRule type="cellIs" dxfId="31" priority="32" operator="notEqual">
      <formula>$I124</formula>
    </cfRule>
  </conditionalFormatting>
  <conditionalFormatting sqref="K108">
    <cfRule type="cellIs" dxfId="30" priority="31" operator="notEqual">
      <formula>$I108</formula>
    </cfRule>
  </conditionalFormatting>
  <conditionalFormatting sqref="K105">
    <cfRule type="cellIs" dxfId="29" priority="30" operator="notEqual">
      <formula>$I105</formula>
    </cfRule>
  </conditionalFormatting>
  <conditionalFormatting sqref="K79">
    <cfRule type="cellIs" dxfId="28" priority="29" operator="notEqual">
      <formula>$I79</formula>
    </cfRule>
  </conditionalFormatting>
  <conditionalFormatting sqref="K43">
    <cfRule type="cellIs" dxfId="27" priority="28" operator="notEqual">
      <formula>$I43</formula>
    </cfRule>
  </conditionalFormatting>
  <conditionalFormatting sqref="K7">
    <cfRule type="cellIs" dxfId="26" priority="27" operator="notEqual">
      <formula>$I7</formula>
    </cfRule>
  </conditionalFormatting>
  <conditionalFormatting sqref="I50:I78">
    <cfRule type="cellIs" dxfId="25" priority="1" operator="equal">
      <formula>0</formula>
    </cfRule>
  </conditionalFormatting>
  <conditionalFormatting sqref="I9">
    <cfRule type="cellIs" dxfId="24" priority="26" operator="equal">
      <formula>0</formula>
    </cfRule>
  </conditionalFormatting>
  <conditionalFormatting sqref="I10">
    <cfRule type="cellIs" dxfId="23" priority="25" operator="equal">
      <formula>0</formula>
    </cfRule>
  </conditionalFormatting>
  <conditionalFormatting sqref="I11">
    <cfRule type="cellIs" dxfId="22" priority="24" operator="equal">
      <formula>0</formula>
    </cfRule>
  </conditionalFormatting>
  <conditionalFormatting sqref="I12">
    <cfRule type="cellIs" dxfId="21" priority="23" operator="equal">
      <formula>0</formula>
    </cfRule>
  </conditionalFormatting>
  <conditionalFormatting sqref="I13">
    <cfRule type="cellIs" dxfId="20" priority="22" operator="equal">
      <formula>0</formula>
    </cfRule>
  </conditionalFormatting>
  <conditionalFormatting sqref="I14">
    <cfRule type="cellIs" dxfId="19" priority="21" operator="equal">
      <formula>0</formula>
    </cfRule>
  </conditionalFormatting>
  <conditionalFormatting sqref="I15">
    <cfRule type="cellIs" dxfId="18" priority="20" operator="equal">
      <formula>0</formula>
    </cfRule>
  </conditionalFormatting>
  <conditionalFormatting sqref="I16">
    <cfRule type="cellIs" dxfId="17" priority="19" operator="equal">
      <formula>0</formula>
    </cfRule>
  </conditionalFormatting>
  <conditionalFormatting sqref="I17">
    <cfRule type="cellIs" dxfId="16" priority="18" operator="equal">
      <formula>0</formula>
    </cfRule>
  </conditionalFormatting>
  <conditionalFormatting sqref="I18">
    <cfRule type="cellIs" dxfId="15" priority="17" operator="equal">
      <formula>0</formula>
    </cfRule>
  </conditionalFormatting>
  <conditionalFormatting sqref="I19">
    <cfRule type="cellIs" dxfId="14" priority="16" operator="equal">
      <formula>0</formula>
    </cfRule>
  </conditionalFormatting>
  <conditionalFormatting sqref="I20">
    <cfRule type="cellIs" dxfId="13" priority="15" operator="equal">
      <formula>0</formula>
    </cfRule>
  </conditionalFormatting>
  <conditionalFormatting sqref="I21">
    <cfRule type="cellIs" dxfId="12" priority="14" operator="equal">
      <formula>0</formula>
    </cfRule>
  </conditionalFormatting>
  <conditionalFormatting sqref="I22">
    <cfRule type="cellIs" dxfId="11" priority="13" operator="equal">
      <formula>0</formula>
    </cfRule>
  </conditionalFormatting>
  <conditionalFormatting sqref="I23">
    <cfRule type="cellIs" dxfId="10" priority="12" operator="equal">
      <formula>0</formula>
    </cfRule>
  </conditionalFormatting>
  <conditionalFormatting sqref="I24">
    <cfRule type="cellIs" dxfId="9" priority="11" operator="equal">
      <formula>0</formula>
    </cfRule>
  </conditionalFormatting>
  <conditionalFormatting sqref="I25">
    <cfRule type="cellIs" dxfId="8" priority="10" operator="equal">
      <formula>0</formula>
    </cfRule>
  </conditionalFormatting>
  <conditionalFormatting sqref="I26">
    <cfRule type="cellIs" dxfId="7" priority="9" operator="equal">
      <formula>0</formula>
    </cfRule>
  </conditionalFormatting>
  <conditionalFormatting sqref="I27">
    <cfRule type="cellIs" dxfId="6" priority="8" operator="equal">
      <formula>0</formula>
    </cfRule>
  </conditionalFormatting>
  <conditionalFormatting sqref="I28:I42">
    <cfRule type="cellIs" dxfId="5" priority="7" operator="equal">
      <formula>0</formula>
    </cfRule>
  </conditionalFormatting>
  <conditionalFormatting sqref="I45">
    <cfRule type="cellIs" dxfId="4" priority="6" operator="equal">
      <formula>0</formula>
    </cfRule>
  </conditionalFormatting>
  <conditionalFormatting sqref="I46">
    <cfRule type="cellIs" dxfId="3" priority="5" operator="equal">
      <formula>0</formula>
    </cfRule>
  </conditionalFormatting>
  <conditionalFormatting sqref="I47">
    <cfRule type="cellIs" dxfId="2" priority="4" operator="equal">
      <formula>0</formula>
    </cfRule>
  </conditionalFormatting>
  <conditionalFormatting sqref="I48">
    <cfRule type="cellIs" dxfId="1" priority="3" operator="equal">
      <formula>0</formula>
    </cfRule>
  </conditionalFormatting>
  <conditionalFormatting sqref="I49">
    <cfRule type="cellIs" dxfId="0" priority="2" operator="equal">
      <formula>0</formula>
    </cfRule>
  </conditionalFormatting>
  <printOptions horizontalCentered="1"/>
  <pageMargins left="0.6" right="0.25" top="0.5" bottom="0.5" header="0.2" footer="0.2"/>
  <pageSetup scale="84" orientation="portrait" horizontalDpi="4294967293" verticalDpi="4294967293" r:id="rId1"/>
  <headerFooter>
    <oddHeader>&amp;R&amp;"Arial,Bold"Michigan Fitness Foundation FY2018 SNAP-Ed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CC"/>
  </sheetPr>
  <dimension ref="A1:F124"/>
  <sheetViews>
    <sheetView zoomScale="98" zoomScaleNormal="98" zoomScalePageLayoutView="98" workbookViewId="0">
      <pane ySplit="6" topLeftCell="A7" activePane="bottomLeft" state="frozen"/>
      <selection activeCell="A22" sqref="A22:K22"/>
      <selection pane="bottomLeft" activeCell="E121" sqref="E121"/>
    </sheetView>
  </sheetViews>
  <sheetFormatPr defaultColWidth="8.85546875" defaultRowHeight="12.75" x14ac:dyDescent="0.2"/>
  <cols>
    <col min="1" max="1" width="6.7109375" style="105" customWidth="1"/>
    <col min="2" max="2" width="2.7109375" customWidth="1"/>
    <col min="3" max="3" width="45.140625" customWidth="1"/>
    <col min="4" max="4" width="40.7109375" customWidth="1"/>
    <col min="5" max="5" width="10.42578125" customWidth="1"/>
    <col min="6" max="6" width="18.42578125" style="258" customWidth="1"/>
    <col min="7" max="7" width="0.85546875" customWidth="1"/>
  </cols>
  <sheetData>
    <row r="1" spans="1:6" s="5" customFormat="1" ht="27.75" customHeight="1" x14ac:dyDescent="0.35">
      <c r="A1" s="191" t="s">
        <v>50</v>
      </c>
      <c r="B1" s="381" t="str">
        <f>'1 Title Page'!A20</f>
        <v>[Organization Name]</v>
      </c>
      <c r="C1" s="382"/>
      <c r="D1" s="382"/>
      <c r="E1" s="382"/>
      <c r="F1" s="383"/>
    </row>
    <row r="2" spans="1:6" ht="21" customHeight="1" x14ac:dyDescent="0.25">
      <c r="A2" s="104" t="s">
        <v>65</v>
      </c>
      <c r="B2" s="384" t="str">
        <f>"FY"&amp;'1 Title Page'!L1&amp;" SNAP-Ed Budget Summary"</f>
        <v>FY2024 SNAP-Ed Budget Summary</v>
      </c>
      <c r="C2" s="385"/>
      <c r="D2" s="385"/>
      <c r="E2" s="385"/>
      <c r="F2" s="386"/>
    </row>
    <row r="3" spans="1:6" s="4" customFormat="1" ht="11.1" customHeight="1" x14ac:dyDescent="0.2">
      <c r="A3" s="104" t="s">
        <v>65</v>
      </c>
      <c r="B3" s="387"/>
      <c r="C3" s="387"/>
      <c r="D3" s="387"/>
      <c r="E3" s="387"/>
      <c r="F3" s="387"/>
    </row>
    <row r="4" spans="1:6" ht="25.5" customHeight="1" x14ac:dyDescent="0.2">
      <c r="A4" s="104" t="s">
        <v>65</v>
      </c>
      <c r="B4" s="388" t="s">
        <v>43</v>
      </c>
      <c r="C4" s="388"/>
      <c r="D4" s="388"/>
      <c r="E4" s="388"/>
      <c r="F4" s="388"/>
    </row>
    <row r="5" spans="1:6" ht="14.1" customHeight="1" x14ac:dyDescent="0.2">
      <c r="A5" s="104" t="s">
        <v>65</v>
      </c>
      <c r="B5" s="389"/>
      <c r="C5" s="389"/>
      <c r="D5" s="389"/>
      <c r="E5" s="389"/>
      <c r="F5" s="389"/>
    </row>
    <row r="6" spans="1:6" s="43" customFormat="1" ht="15" x14ac:dyDescent="0.2">
      <c r="A6" s="104" t="s">
        <v>65</v>
      </c>
      <c r="B6" s="371" t="s">
        <v>44</v>
      </c>
      <c r="C6" s="371"/>
      <c r="D6" s="371"/>
      <c r="E6" s="371"/>
      <c r="F6" s="371"/>
    </row>
    <row r="7" spans="1:6" s="43" customFormat="1" ht="17.100000000000001" customHeight="1" x14ac:dyDescent="0.2">
      <c r="A7" s="104" t="s">
        <v>65</v>
      </c>
      <c r="B7" s="370" t="s">
        <v>72</v>
      </c>
      <c r="C7" s="370"/>
      <c r="D7" s="370"/>
      <c r="E7" s="370"/>
      <c r="F7" s="247">
        <f>SUM(F8:F42)</f>
        <v>0</v>
      </c>
    </row>
    <row r="8" spans="1:6" s="43" customFormat="1" ht="17.100000000000001" customHeight="1" x14ac:dyDescent="0.2">
      <c r="A8" s="105" t="str">
        <f t="shared" ref="A8:A42" si="0">IF(C8&lt;&gt;"","Y",IF(F8&lt;&gt;0,"Y","N"))</f>
        <v>N</v>
      </c>
      <c r="B8" s="183">
        <f>'3 Staffing-Employee &amp; Contract'!B7</f>
        <v>1</v>
      </c>
      <c r="C8" s="372" t="str">
        <f>IF(VLOOKUP($B8,'3 Staffing-Employee &amp; Contract'!$B$7:$R$41,2,FALSE)&lt;&gt;"",VLOOKUP($B8,'3 Staffing-Employee &amp; Contract'!$B$7:$R$41,2,FALSE),"")</f>
        <v/>
      </c>
      <c r="D8" s="372"/>
      <c r="E8" s="372"/>
      <c r="F8" s="248">
        <f>IF(VLOOKUP($B8,'3 Staffing-Employee &amp; Contract'!$B$7:$R$41,17,FALSE)&lt;&gt;"",VLOOKUP($B8,'3 Staffing-Employee &amp; Contract'!$B$7:$R$41,17,FALSE),"")</f>
        <v>0</v>
      </c>
    </row>
    <row r="9" spans="1:6" s="43" customFormat="1" ht="17.100000000000001" customHeight="1" x14ac:dyDescent="0.2">
      <c r="A9" s="105" t="str">
        <f t="shared" si="0"/>
        <v>N</v>
      </c>
      <c r="B9" s="183">
        <f>'3 Staffing-Employee &amp; Contract'!B8</f>
        <v>2</v>
      </c>
      <c r="C9" s="372" t="str">
        <f>IF(VLOOKUP($B9,'3 Staffing-Employee &amp; Contract'!$B$7:$R$41,2,FALSE)&lt;&gt;"",VLOOKUP($B9,'3 Staffing-Employee &amp; Contract'!$B$7:$R$41,2,FALSE),"")</f>
        <v/>
      </c>
      <c r="D9" s="372"/>
      <c r="E9" s="372"/>
      <c r="F9" s="248">
        <f>IF(VLOOKUP($B9,'3 Staffing-Employee &amp; Contract'!$B$7:$R$41,17,FALSE)&lt;&gt;"",VLOOKUP($B9,'3 Staffing-Employee &amp; Contract'!$B$7:$R$41,17,FALSE),"")</f>
        <v>0</v>
      </c>
    </row>
    <row r="10" spans="1:6" s="43" customFormat="1" ht="17.100000000000001" customHeight="1" x14ac:dyDescent="0.2">
      <c r="A10" s="105" t="str">
        <f t="shared" si="0"/>
        <v>N</v>
      </c>
      <c r="B10" s="183">
        <f>'3 Staffing-Employee &amp; Contract'!B9</f>
        <v>3</v>
      </c>
      <c r="C10" s="372" t="str">
        <f>IF(VLOOKUP($B10,'3 Staffing-Employee &amp; Contract'!$B$7:$R$41,2,FALSE)&lt;&gt;"",VLOOKUP($B10,'3 Staffing-Employee &amp; Contract'!$B$7:$R$41,2,FALSE),"")</f>
        <v/>
      </c>
      <c r="D10" s="372"/>
      <c r="E10" s="372"/>
      <c r="F10" s="248">
        <f>IF(VLOOKUP($B10,'3 Staffing-Employee &amp; Contract'!$B$7:$R$41,17,FALSE)&lt;&gt;"",VLOOKUP($B10,'3 Staffing-Employee &amp; Contract'!$B$7:$R$41,17,FALSE),"")</f>
        <v>0</v>
      </c>
    </row>
    <row r="11" spans="1:6" s="43" customFormat="1" ht="17.100000000000001" customHeight="1" x14ac:dyDescent="0.2">
      <c r="A11" s="105" t="str">
        <f t="shared" si="0"/>
        <v>N</v>
      </c>
      <c r="B11" s="183">
        <f>'3 Staffing-Employee &amp; Contract'!B10</f>
        <v>4</v>
      </c>
      <c r="C11" s="372" t="str">
        <f>IF(VLOOKUP($B11,'3 Staffing-Employee &amp; Contract'!$B$7:$R$41,2,FALSE)&lt;&gt;"",VLOOKUP($B11,'3 Staffing-Employee &amp; Contract'!$B$7:$R$41,2,FALSE),"")</f>
        <v/>
      </c>
      <c r="D11" s="372"/>
      <c r="E11" s="372"/>
      <c r="F11" s="248">
        <f>IF(VLOOKUP($B11,'3 Staffing-Employee &amp; Contract'!$B$7:$R$41,17,FALSE)&lt;&gt;"",VLOOKUP($B11,'3 Staffing-Employee &amp; Contract'!$B$7:$R$41,17,FALSE),"")</f>
        <v>0</v>
      </c>
    </row>
    <row r="12" spans="1:6" s="43" customFormat="1" ht="17.100000000000001" customHeight="1" x14ac:dyDescent="0.2">
      <c r="A12" s="105" t="str">
        <f t="shared" si="0"/>
        <v>N</v>
      </c>
      <c r="B12" s="183">
        <f>'3 Staffing-Employee &amp; Contract'!B11</f>
        <v>5</v>
      </c>
      <c r="C12" s="372" t="str">
        <f>IF(VLOOKUP($B12,'3 Staffing-Employee &amp; Contract'!$B$7:$R$41,2,FALSE)&lt;&gt;"",VLOOKUP($B12,'3 Staffing-Employee &amp; Contract'!$B$7:$R$41,2,FALSE),"")</f>
        <v/>
      </c>
      <c r="D12" s="372"/>
      <c r="E12" s="372"/>
      <c r="F12" s="248">
        <f>IF(VLOOKUP($B12,'3 Staffing-Employee &amp; Contract'!$B$7:$R$41,17,FALSE)&lt;&gt;"",VLOOKUP($B12,'3 Staffing-Employee &amp; Contract'!$B$7:$R$41,17,FALSE),"")</f>
        <v>0</v>
      </c>
    </row>
    <row r="13" spans="1:6" s="43" customFormat="1" ht="17.100000000000001" customHeight="1" x14ac:dyDescent="0.2">
      <c r="A13" s="105" t="str">
        <f t="shared" si="0"/>
        <v>N</v>
      </c>
      <c r="B13" s="183">
        <f>'3 Staffing-Employee &amp; Contract'!B12</f>
        <v>6</v>
      </c>
      <c r="C13" s="372" t="str">
        <f>IF(VLOOKUP($B13,'3 Staffing-Employee &amp; Contract'!$B$7:$R$41,2,FALSE)&lt;&gt;"",VLOOKUP($B13,'3 Staffing-Employee &amp; Contract'!$B$7:$R$41,2,FALSE),"")</f>
        <v/>
      </c>
      <c r="D13" s="372"/>
      <c r="E13" s="372"/>
      <c r="F13" s="248">
        <f>IF(VLOOKUP($B13,'3 Staffing-Employee &amp; Contract'!$B$7:$R$41,17,FALSE)&lt;&gt;"",VLOOKUP($B13,'3 Staffing-Employee &amp; Contract'!$B$7:$R$41,17,FALSE),"")</f>
        <v>0</v>
      </c>
    </row>
    <row r="14" spans="1:6" s="43" customFormat="1" ht="17.100000000000001" customHeight="1" x14ac:dyDescent="0.2">
      <c r="A14" s="105" t="str">
        <f t="shared" si="0"/>
        <v>N</v>
      </c>
      <c r="B14" s="183">
        <f>'3 Staffing-Employee &amp; Contract'!B13</f>
        <v>7</v>
      </c>
      <c r="C14" s="372" t="str">
        <f>IF(VLOOKUP($B14,'3 Staffing-Employee &amp; Contract'!$B$7:$R$41,2,FALSE)&lt;&gt;"",VLOOKUP($B14,'3 Staffing-Employee &amp; Contract'!$B$7:$R$41,2,FALSE),"")</f>
        <v/>
      </c>
      <c r="D14" s="372"/>
      <c r="E14" s="372"/>
      <c r="F14" s="248">
        <f>IF(VLOOKUP($B14,'3 Staffing-Employee &amp; Contract'!$B$7:$R$41,17,FALSE)&lt;&gt;"",VLOOKUP($B14,'3 Staffing-Employee &amp; Contract'!$B$7:$R$41,17,FALSE),"")</f>
        <v>0</v>
      </c>
    </row>
    <row r="15" spans="1:6" s="43" customFormat="1" ht="17.100000000000001" customHeight="1" x14ac:dyDescent="0.2">
      <c r="A15" s="105" t="str">
        <f t="shared" si="0"/>
        <v>N</v>
      </c>
      <c r="B15" s="183">
        <f>'3 Staffing-Employee &amp; Contract'!B14</f>
        <v>8</v>
      </c>
      <c r="C15" s="372" t="str">
        <f>IF(VLOOKUP($B15,'3 Staffing-Employee &amp; Contract'!$B$7:$R$41,2,FALSE)&lt;&gt;"",VLOOKUP($B15,'3 Staffing-Employee &amp; Contract'!$B$7:$R$41,2,FALSE),"")</f>
        <v/>
      </c>
      <c r="D15" s="372"/>
      <c r="E15" s="372"/>
      <c r="F15" s="248">
        <f>IF(VLOOKUP($B15,'3 Staffing-Employee &amp; Contract'!$B$7:$R$41,17,FALSE)&lt;&gt;"",VLOOKUP($B15,'3 Staffing-Employee &amp; Contract'!$B$7:$R$41,17,FALSE),"")</f>
        <v>0</v>
      </c>
    </row>
    <row r="16" spans="1:6" s="43" customFormat="1" ht="17.100000000000001" customHeight="1" x14ac:dyDescent="0.2">
      <c r="A16" s="105" t="str">
        <f t="shared" si="0"/>
        <v>N</v>
      </c>
      <c r="B16" s="183">
        <f>'3 Staffing-Employee &amp; Contract'!B15</f>
        <v>9</v>
      </c>
      <c r="C16" s="372" t="str">
        <f>IF(VLOOKUP($B16,'3 Staffing-Employee &amp; Contract'!$B$7:$R$41,2,FALSE)&lt;&gt;"",VLOOKUP($B16,'3 Staffing-Employee &amp; Contract'!$B$7:$R$41,2,FALSE),"")</f>
        <v/>
      </c>
      <c r="D16" s="372"/>
      <c r="E16" s="372"/>
      <c r="F16" s="248">
        <f>IF(VLOOKUP($B16,'3 Staffing-Employee &amp; Contract'!$B$7:$R$41,17,FALSE)&lt;&gt;"",VLOOKUP($B16,'3 Staffing-Employee &amp; Contract'!$B$7:$R$41,17,FALSE),"")</f>
        <v>0</v>
      </c>
    </row>
    <row r="17" spans="1:6" s="43" customFormat="1" ht="17.100000000000001" customHeight="1" x14ac:dyDescent="0.2">
      <c r="A17" s="105" t="str">
        <f t="shared" si="0"/>
        <v>N</v>
      </c>
      <c r="B17" s="183">
        <f>'3 Staffing-Employee &amp; Contract'!B16</f>
        <v>10</v>
      </c>
      <c r="C17" s="372" t="str">
        <f>IF(VLOOKUP($B17,'3 Staffing-Employee &amp; Contract'!$B$7:$R$41,2,FALSE)&lt;&gt;"",VLOOKUP($B17,'3 Staffing-Employee &amp; Contract'!$B$7:$R$41,2,FALSE),"")</f>
        <v/>
      </c>
      <c r="D17" s="372"/>
      <c r="E17" s="372"/>
      <c r="F17" s="248">
        <f>IF(VLOOKUP($B17,'3 Staffing-Employee &amp; Contract'!$B$7:$R$41,17,FALSE)&lt;&gt;"",VLOOKUP($B17,'3 Staffing-Employee &amp; Contract'!$B$7:$R$41,17,FALSE),"")</f>
        <v>0</v>
      </c>
    </row>
    <row r="18" spans="1:6" s="43" customFormat="1" ht="17.100000000000001" customHeight="1" x14ac:dyDescent="0.2">
      <c r="A18" s="105" t="str">
        <f t="shared" si="0"/>
        <v>N</v>
      </c>
      <c r="B18" s="183">
        <f>'3 Staffing-Employee &amp; Contract'!B17</f>
        <v>11</v>
      </c>
      <c r="C18" s="372" t="str">
        <f>IF(VLOOKUP($B18,'3 Staffing-Employee &amp; Contract'!$B$7:$R$41,2,FALSE)&lt;&gt;"",VLOOKUP($B18,'3 Staffing-Employee &amp; Contract'!$B$7:$R$41,2,FALSE),"")</f>
        <v/>
      </c>
      <c r="D18" s="372"/>
      <c r="E18" s="372"/>
      <c r="F18" s="248">
        <f>IF(VLOOKUP($B18,'3 Staffing-Employee &amp; Contract'!$B$7:$R$41,17,FALSE)&lt;&gt;"",VLOOKUP($B18,'3 Staffing-Employee &amp; Contract'!$B$7:$R$41,17,FALSE),"")</f>
        <v>0</v>
      </c>
    </row>
    <row r="19" spans="1:6" s="43" customFormat="1" ht="17.100000000000001" customHeight="1" x14ac:dyDescent="0.2">
      <c r="A19" s="105" t="str">
        <f t="shared" si="0"/>
        <v>N</v>
      </c>
      <c r="B19" s="183">
        <f>'3 Staffing-Employee &amp; Contract'!B18</f>
        <v>12</v>
      </c>
      <c r="C19" s="372" t="str">
        <f>IF(VLOOKUP($B19,'3 Staffing-Employee &amp; Contract'!$B$7:$R$41,2,FALSE)&lt;&gt;"",VLOOKUP($B19,'3 Staffing-Employee &amp; Contract'!$B$7:$R$41,2,FALSE),"")</f>
        <v/>
      </c>
      <c r="D19" s="372"/>
      <c r="E19" s="372"/>
      <c r="F19" s="248">
        <f>IF(VLOOKUP($B19,'3 Staffing-Employee &amp; Contract'!$B$7:$R$41,17,FALSE)&lt;&gt;"",VLOOKUP($B19,'3 Staffing-Employee &amp; Contract'!$B$7:$R$41,17,FALSE),"")</f>
        <v>0</v>
      </c>
    </row>
    <row r="20" spans="1:6" s="43" customFormat="1" ht="17.100000000000001" customHeight="1" x14ac:dyDescent="0.2">
      <c r="A20" s="105" t="str">
        <f t="shared" si="0"/>
        <v>N</v>
      </c>
      <c r="B20" s="183">
        <f>'3 Staffing-Employee &amp; Contract'!B19</f>
        <v>13</v>
      </c>
      <c r="C20" s="372" t="str">
        <f>IF(VLOOKUP($B20,'3 Staffing-Employee &amp; Contract'!$B$7:$R$41,2,FALSE)&lt;&gt;"",VLOOKUP($B20,'3 Staffing-Employee &amp; Contract'!$B$7:$R$41,2,FALSE),"")</f>
        <v/>
      </c>
      <c r="D20" s="372"/>
      <c r="E20" s="372"/>
      <c r="F20" s="248">
        <f>IF(VLOOKUP($B20,'3 Staffing-Employee &amp; Contract'!$B$7:$R$41,17,FALSE)&lt;&gt;"",VLOOKUP($B20,'3 Staffing-Employee &amp; Contract'!$B$7:$R$41,17,FALSE),"")</f>
        <v>0</v>
      </c>
    </row>
    <row r="21" spans="1:6" s="43" customFormat="1" ht="17.100000000000001" customHeight="1" x14ac:dyDescent="0.2">
      <c r="A21" s="105" t="str">
        <f t="shared" si="0"/>
        <v>N</v>
      </c>
      <c r="B21" s="183">
        <f>'3 Staffing-Employee &amp; Contract'!B20</f>
        <v>14</v>
      </c>
      <c r="C21" s="372" t="str">
        <f>IF(VLOOKUP($B21,'3 Staffing-Employee &amp; Contract'!$B$7:$R$41,2,FALSE)&lt;&gt;"",VLOOKUP($B21,'3 Staffing-Employee &amp; Contract'!$B$7:$R$41,2,FALSE),"")</f>
        <v/>
      </c>
      <c r="D21" s="372"/>
      <c r="E21" s="372"/>
      <c r="F21" s="248">
        <f>IF(VLOOKUP($B21,'3 Staffing-Employee &amp; Contract'!$B$7:$R$41,17,FALSE)&lt;&gt;"",VLOOKUP($B21,'3 Staffing-Employee &amp; Contract'!$B$7:$R$41,17,FALSE),"")</f>
        <v>0</v>
      </c>
    </row>
    <row r="22" spans="1:6" s="43" customFormat="1" ht="17.100000000000001" customHeight="1" x14ac:dyDescent="0.2">
      <c r="A22" s="105" t="str">
        <f t="shared" si="0"/>
        <v>N</v>
      </c>
      <c r="B22" s="183">
        <f>'3 Staffing-Employee &amp; Contract'!B21</f>
        <v>15</v>
      </c>
      <c r="C22" s="372" t="str">
        <f>IF(VLOOKUP($B22,'3 Staffing-Employee &amp; Contract'!$B$7:$R$41,2,FALSE)&lt;&gt;"",VLOOKUP($B22,'3 Staffing-Employee &amp; Contract'!$B$7:$R$41,2,FALSE),"")</f>
        <v/>
      </c>
      <c r="D22" s="372"/>
      <c r="E22" s="372"/>
      <c r="F22" s="248">
        <f>IF(VLOOKUP($B22,'3 Staffing-Employee &amp; Contract'!$B$7:$R$41,17,FALSE)&lt;&gt;"",VLOOKUP($B22,'3 Staffing-Employee &amp; Contract'!$B$7:$R$41,17,FALSE),"")</f>
        <v>0</v>
      </c>
    </row>
    <row r="23" spans="1:6" s="43" customFormat="1" ht="17.100000000000001" customHeight="1" x14ac:dyDescent="0.2">
      <c r="A23" s="105" t="str">
        <f t="shared" si="0"/>
        <v>N</v>
      </c>
      <c r="B23" s="183">
        <f>'3 Staffing-Employee &amp; Contract'!B22</f>
        <v>16</v>
      </c>
      <c r="C23" s="372" t="str">
        <f>IF(VLOOKUP($B23,'3 Staffing-Employee &amp; Contract'!$B$7:$R$41,2,FALSE)&lt;&gt;"",VLOOKUP($B23,'3 Staffing-Employee &amp; Contract'!$B$7:$R$41,2,FALSE),"")</f>
        <v/>
      </c>
      <c r="D23" s="372"/>
      <c r="E23" s="372"/>
      <c r="F23" s="248">
        <f>IF(VLOOKUP($B23,'3 Staffing-Employee &amp; Contract'!$B$7:$R$41,17,FALSE)&lt;&gt;"",VLOOKUP($B23,'3 Staffing-Employee &amp; Contract'!$B$7:$R$41,17,FALSE),"")</f>
        <v>0</v>
      </c>
    </row>
    <row r="24" spans="1:6" s="43" customFormat="1" ht="17.100000000000001" customHeight="1" x14ac:dyDescent="0.2">
      <c r="A24" s="105" t="str">
        <f t="shared" si="0"/>
        <v>N</v>
      </c>
      <c r="B24" s="183">
        <f>'3 Staffing-Employee &amp; Contract'!B23</f>
        <v>17</v>
      </c>
      <c r="C24" s="372" t="str">
        <f>IF(VLOOKUP($B24,'3 Staffing-Employee &amp; Contract'!$B$7:$R$41,2,FALSE)&lt;&gt;"",VLOOKUP($B24,'3 Staffing-Employee &amp; Contract'!$B$7:$R$41,2,FALSE),"")</f>
        <v/>
      </c>
      <c r="D24" s="372"/>
      <c r="E24" s="372"/>
      <c r="F24" s="248">
        <f>IF(VLOOKUP($B24,'3 Staffing-Employee &amp; Contract'!$B$7:$R$41,17,FALSE)&lt;&gt;"",VLOOKUP($B24,'3 Staffing-Employee &amp; Contract'!$B$7:$R$41,17,FALSE),"")</f>
        <v>0</v>
      </c>
    </row>
    <row r="25" spans="1:6" s="43" customFormat="1" ht="17.100000000000001" customHeight="1" x14ac:dyDescent="0.2">
      <c r="A25" s="105" t="str">
        <f t="shared" si="0"/>
        <v>N</v>
      </c>
      <c r="B25" s="183">
        <f>'3 Staffing-Employee &amp; Contract'!B24</f>
        <v>18</v>
      </c>
      <c r="C25" s="372" t="str">
        <f>IF(VLOOKUP($B25,'3 Staffing-Employee &amp; Contract'!$B$7:$R$41,2,FALSE)&lt;&gt;"",VLOOKUP($B25,'3 Staffing-Employee &amp; Contract'!$B$7:$R$41,2,FALSE),"")</f>
        <v/>
      </c>
      <c r="D25" s="372"/>
      <c r="E25" s="372"/>
      <c r="F25" s="248">
        <f>IF(VLOOKUP($B25,'3 Staffing-Employee &amp; Contract'!$B$7:$R$41,17,FALSE)&lt;&gt;"",VLOOKUP($B25,'3 Staffing-Employee &amp; Contract'!$B$7:$R$41,17,FALSE),"")</f>
        <v>0</v>
      </c>
    </row>
    <row r="26" spans="1:6" s="43" customFormat="1" ht="17.100000000000001" customHeight="1" x14ac:dyDescent="0.2">
      <c r="A26" s="105" t="str">
        <f t="shared" si="0"/>
        <v>N</v>
      </c>
      <c r="B26" s="183">
        <f>'3 Staffing-Employee &amp; Contract'!B25</f>
        <v>19</v>
      </c>
      <c r="C26" s="372" t="str">
        <f>IF(VLOOKUP($B26,'3 Staffing-Employee &amp; Contract'!$B$7:$R$41,2,FALSE)&lt;&gt;"",VLOOKUP($B26,'3 Staffing-Employee &amp; Contract'!$B$7:$R$41,2,FALSE),"")</f>
        <v/>
      </c>
      <c r="D26" s="372"/>
      <c r="E26" s="372"/>
      <c r="F26" s="248">
        <f>IF(VLOOKUP($B26,'3 Staffing-Employee &amp; Contract'!$B$7:$R$41,17,FALSE)&lt;&gt;"",VLOOKUP($B26,'3 Staffing-Employee &amp; Contract'!$B$7:$R$41,17,FALSE),"")</f>
        <v>0</v>
      </c>
    </row>
    <row r="27" spans="1:6" s="43" customFormat="1" ht="17.100000000000001" customHeight="1" x14ac:dyDescent="0.2">
      <c r="A27" s="105" t="str">
        <f t="shared" si="0"/>
        <v>N</v>
      </c>
      <c r="B27" s="183">
        <f>'3 Staffing-Employee &amp; Contract'!B26</f>
        <v>20</v>
      </c>
      <c r="C27" s="372" t="str">
        <f>IF(VLOOKUP($B27,'3 Staffing-Employee &amp; Contract'!$B$7:$R$41,2,FALSE)&lt;&gt;"",VLOOKUP($B27,'3 Staffing-Employee &amp; Contract'!$B$7:$R$41,2,FALSE),"")</f>
        <v/>
      </c>
      <c r="D27" s="372"/>
      <c r="E27" s="372"/>
      <c r="F27" s="248">
        <f>IF(VLOOKUP($B27,'3 Staffing-Employee &amp; Contract'!$B$7:$R$41,17,FALSE)&lt;&gt;"",VLOOKUP($B27,'3 Staffing-Employee &amp; Contract'!$B$7:$R$41,17,FALSE),"")</f>
        <v>0</v>
      </c>
    </row>
    <row r="28" spans="1:6" s="43" customFormat="1" ht="17.100000000000001" customHeight="1" x14ac:dyDescent="0.2">
      <c r="A28" s="105" t="str">
        <f t="shared" si="0"/>
        <v>N</v>
      </c>
      <c r="B28" s="183">
        <f>'3 Staffing-Employee &amp; Contract'!B27</f>
        <v>21</v>
      </c>
      <c r="C28" s="372" t="str">
        <f>IF(VLOOKUP($B28,'3 Staffing-Employee &amp; Contract'!$B$7:$R$41,2,FALSE)&lt;&gt;"",VLOOKUP($B28,'3 Staffing-Employee &amp; Contract'!$B$7:$R$41,2,FALSE),"")</f>
        <v/>
      </c>
      <c r="D28" s="372"/>
      <c r="E28" s="372"/>
      <c r="F28" s="248">
        <f>IF(VLOOKUP($B28,'3 Staffing-Employee &amp; Contract'!$B$7:$R$41,17,FALSE)&lt;&gt;"",VLOOKUP($B28,'3 Staffing-Employee &amp; Contract'!$B$7:$R$41,17,FALSE),"")</f>
        <v>0</v>
      </c>
    </row>
    <row r="29" spans="1:6" s="43" customFormat="1" ht="17.100000000000001" customHeight="1" x14ac:dyDescent="0.2">
      <c r="A29" s="105" t="str">
        <f t="shared" si="0"/>
        <v>N</v>
      </c>
      <c r="B29" s="183">
        <f>'3 Staffing-Employee &amp; Contract'!B28</f>
        <v>22</v>
      </c>
      <c r="C29" s="372" t="str">
        <f>IF(VLOOKUP($B29,'3 Staffing-Employee &amp; Contract'!$B$7:$R$41,2,FALSE)&lt;&gt;"",VLOOKUP($B29,'3 Staffing-Employee &amp; Contract'!$B$7:$R$41,2,FALSE),"")</f>
        <v/>
      </c>
      <c r="D29" s="372"/>
      <c r="E29" s="372"/>
      <c r="F29" s="248">
        <f>IF(VLOOKUP($B29,'3 Staffing-Employee &amp; Contract'!$B$7:$R$41,17,FALSE)&lt;&gt;"",VLOOKUP($B29,'3 Staffing-Employee &amp; Contract'!$B$7:$R$41,17,FALSE),"")</f>
        <v>0</v>
      </c>
    </row>
    <row r="30" spans="1:6" s="43" customFormat="1" ht="17.100000000000001" customHeight="1" x14ac:dyDescent="0.2">
      <c r="A30" s="105" t="str">
        <f t="shared" si="0"/>
        <v>N</v>
      </c>
      <c r="B30" s="183">
        <f>'3 Staffing-Employee &amp; Contract'!B29</f>
        <v>23</v>
      </c>
      <c r="C30" s="372" t="str">
        <f>IF(VLOOKUP($B30,'3 Staffing-Employee &amp; Contract'!$B$7:$R$41,2,FALSE)&lt;&gt;"",VLOOKUP($B30,'3 Staffing-Employee &amp; Contract'!$B$7:$R$41,2,FALSE),"")</f>
        <v/>
      </c>
      <c r="D30" s="372"/>
      <c r="E30" s="372"/>
      <c r="F30" s="248">
        <f>IF(VLOOKUP($B30,'3 Staffing-Employee &amp; Contract'!$B$7:$R$41,17,FALSE)&lt;&gt;"",VLOOKUP($B30,'3 Staffing-Employee &amp; Contract'!$B$7:$R$41,17,FALSE),"")</f>
        <v>0</v>
      </c>
    </row>
    <row r="31" spans="1:6" s="43" customFormat="1" ht="17.100000000000001" customHeight="1" x14ac:dyDescent="0.2">
      <c r="A31" s="105" t="str">
        <f t="shared" si="0"/>
        <v>N</v>
      </c>
      <c r="B31" s="183">
        <f>'3 Staffing-Employee &amp; Contract'!B30</f>
        <v>24</v>
      </c>
      <c r="C31" s="372" t="str">
        <f>IF(VLOOKUP($B31,'3 Staffing-Employee &amp; Contract'!$B$7:$R$41,2,FALSE)&lt;&gt;"",VLOOKUP($B31,'3 Staffing-Employee &amp; Contract'!$B$7:$R$41,2,FALSE),"")</f>
        <v/>
      </c>
      <c r="D31" s="372"/>
      <c r="E31" s="372"/>
      <c r="F31" s="248">
        <f>IF(VLOOKUP($B31,'3 Staffing-Employee &amp; Contract'!$B$7:$R$41,17,FALSE)&lt;&gt;"",VLOOKUP($B31,'3 Staffing-Employee &amp; Contract'!$B$7:$R$41,17,FALSE),"")</f>
        <v>0</v>
      </c>
    </row>
    <row r="32" spans="1:6" s="43" customFormat="1" ht="17.100000000000001" customHeight="1" x14ac:dyDescent="0.2">
      <c r="A32" s="105" t="str">
        <f t="shared" si="0"/>
        <v>N</v>
      </c>
      <c r="B32" s="183">
        <f>'3 Staffing-Employee &amp; Contract'!B31</f>
        <v>25</v>
      </c>
      <c r="C32" s="372" t="str">
        <f>IF(VLOOKUP($B32,'3 Staffing-Employee &amp; Contract'!$B$7:$R$41,2,FALSE)&lt;&gt;"",VLOOKUP($B32,'3 Staffing-Employee &amp; Contract'!$B$7:$R$41,2,FALSE),"")</f>
        <v/>
      </c>
      <c r="D32" s="372"/>
      <c r="E32" s="372"/>
      <c r="F32" s="248">
        <f>IF(VLOOKUP($B32,'3 Staffing-Employee &amp; Contract'!$B$7:$R$41,17,FALSE)&lt;&gt;"",VLOOKUP($B32,'3 Staffing-Employee &amp; Contract'!$B$7:$R$41,17,FALSE),"")</f>
        <v>0</v>
      </c>
    </row>
    <row r="33" spans="1:6" s="43" customFormat="1" ht="17.100000000000001" customHeight="1" x14ac:dyDescent="0.2">
      <c r="A33" s="105" t="str">
        <f t="shared" si="0"/>
        <v>N</v>
      </c>
      <c r="B33" s="183">
        <f>'3 Staffing-Employee &amp; Contract'!B32</f>
        <v>26</v>
      </c>
      <c r="C33" s="372" t="str">
        <f>IF(VLOOKUP($B33,'3 Staffing-Employee &amp; Contract'!$B$7:$R$41,2,FALSE)&lt;&gt;"",VLOOKUP($B33,'3 Staffing-Employee &amp; Contract'!$B$7:$R$41,2,FALSE),"")</f>
        <v/>
      </c>
      <c r="D33" s="372"/>
      <c r="E33" s="372"/>
      <c r="F33" s="248">
        <f>IF(VLOOKUP($B33,'3 Staffing-Employee &amp; Contract'!$B$7:$R$41,17,FALSE)&lt;&gt;"",VLOOKUP($B33,'3 Staffing-Employee &amp; Contract'!$B$7:$R$41,17,FALSE),"")</f>
        <v>0</v>
      </c>
    </row>
    <row r="34" spans="1:6" s="43" customFormat="1" ht="17.100000000000001" customHeight="1" x14ac:dyDescent="0.2">
      <c r="A34" s="105" t="str">
        <f t="shared" si="0"/>
        <v>N</v>
      </c>
      <c r="B34" s="183">
        <f>'3 Staffing-Employee &amp; Contract'!B33</f>
        <v>27</v>
      </c>
      <c r="C34" s="372" t="str">
        <f>IF(VLOOKUP($B34,'3 Staffing-Employee &amp; Contract'!$B$7:$R$41,2,FALSE)&lt;&gt;"",VLOOKUP($B34,'3 Staffing-Employee &amp; Contract'!$B$7:$R$41,2,FALSE),"")</f>
        <v/>
      </c>
      <c r="D34" s="372"/>
      <c r="E34" s="372"/>
      <c r="F34" s="248">
        <f>IF(VLOOKUP($B34,'3 Staffing-Employee &amp; Contract'!$B$7:$R$41,17,FALSE)&lt;&gt;"",VLOOKUP($B34,'3 Staffing-Employee &amp; Contract'!$B$7:$R$41,17,FALSE),"")</f>
        <v>0</v>
      </c>
    </row>
    <row r="35" spans="1:6" s="43" customFormat="1" ht="17.100000000000001" customHeight="1" x14ac:dyDescent="0.2">
      <c r="A35" s="105" t="str">
        <f t="shared" si="0"/>
        <v>N</v>
      </c>
      <c r="B35" s="183">
        <f>'3 Staffing-Employee &amp; Contract'!B34</f>
        <v>28</v>
      </c>
      <c r="C35" s="372" t="str">
        <f>IF(VLOOKUP($B35,'3 Staffing-Employee &amp; Contract'!$B$7:$R$41,2,FALSE)&lt;&gt;"",VLOOKUP($B35,'3 Staffing-Employee &amp; Contract'!$B$7:$R$41,2,FALSE),"")</f>
        <v/>
      </c>
      <c r="D35" s="372"/>
      <c r="E35" s="372"/>
      <c r="F35" s="248">
        <f>IF(VLOOKUP($B35,'3 Staffing-Employee &amp; Contract'!$B$7:$R$41,17,FALSE)&lt;&gt;"",VLOOKUP($B35,'3 Staffing-Employee &amp; Contract'!$B$7:$R$41,17,FALSE),"")</f>
        <v>0</v>
      </c>
    </row>
    <row r="36" spans="1:6" s="43" customFormat="1" ht="17.100000000000001" customHeight="1" x14ac:dyDescent="0.2">
      <c r="A36" s="105" t="str">
        <f t="shared" si="0"/>
        <v>N</v>
      </c>
      <c r="B36" s="183">
        <f>'3 Staffing-Employee &amp; Contract'!B35</f>
        <v>29</v>
      </c>
      <c r="C36" s="372" t="str">
        <f>IF(VLOOKUP($B36,'3 Staffing-Employee &amp; Contract'!$B$7:$R$41,2,FALSE)&lt;&gt;"",VLOOKUP($B36,'3 Staffing-Employee &amp; Contract'!$B$7:$R$41,2,FALSE),"")</f>
        <v/>
      </c>
      <c r="D36" s="372"/>
      <c r="E36" s="372"/>
      <c r="F36" s="248">
        <f>IF(VLOOKUP($B36,'3 Staffing-Employee &amp; Contract'!$B$7:$R$41,17,FALSE)&lt;&gt;"",VLOOKUP($B36,'3 Staffing-Employee &amp; Contract'!$B$7:$R$41,17,FALSE),"")</f>
        <v>0</v>
      </c>
    </row>
    <row r="37" spans="1:6" s="43" customFormat="1" ht="17.100000000000001" customHeight="1" x14ac:dyDescent="0.2">
      <c r="A37" s="105" t="str">
        <f t="shared" si="0"/>
        <v>N</v>
      </c>
      <c r="B37" s="183">
        <f>'3 Staffing-Employee &amp; Contract'!B36</f>
        <v>30</v>
      </c>
      <c r="C37" s="372" t="str">
        <f>IF(VLOOKUP($B37,'3 Staffing-Employee &amp; Contract'!$B$7:$R$41,2,FALSE)&lt;&gt;"",VLOOKUP($B37,'3 Staffing-Employee &amp; Contract'!$B$7:$R$41,2,FALSE),"")</f>
        <v/>
      </c>
      <c r="D37" s="372"/>
      <c r="E37" s="372"/>
      <c r="F37" s="248">
        <f>IF(VLOOKUP($B37,'3 Staffing-Employee &amp; Contract'!$B$7:$R$41,17,FALSE)&lt;&gt;"",VLOOKUP($B37,'3 Staffing-Employee &amp; Contract'!$B$7:$R$41,17,FALSE),"")</f>
        <v>0</v>
      </c>
    </row>
    <row r="38" spans="1:6" s="43" customFormat="1" ht="17.100000000000001" customHeight="1" x14ac:dyDescent="0.2">
      <c r="A38" s="105" t="str">
        <f t="shared" si="0"/>
        <v>N</v>
      </c>
      <c r="B38" s="183">
        <f>'3 Staffing-Employee &amp; Contract'!B37</f>
        <v>31</v>
      </c>
      <c r="C38" s="372" t="str">
        <f>IF(VLOOKUP($B38,'3 Staffing-Employee &amp; Contract'!$B$7:$R$41,2,FALSE)&lt;&gt;"",VLOOKUP($B38,'3 Staffing-Employee &amp; Contract'!$B$7:$R$41,2,FALSE),"")</f>
        <v/>
      </c>
      <c r="D38" s="372"/>
      <c r="E38" s="372"/>
      <c r="F38" s="248">
        <f>IF(VLOOKUP($B38,'3 Staffing-Employee &amp; Contract'!$B$7:$R$41,17,FALSE)&lt;&gt;"",VLOOKUP($B38,'3 Staffing-Employee &amp; Contract'!$B$7:$R$41,17,FALSE),"")</f>
        <v>0</v>
      </c>
    </row>
    <row r="39" spans="1:6" s="43" customFormat="1" ht="17.100000000000001" customHeight="1" x14ac:dyDescent="0.2">
      <c r="A39" s="105" t="str">
        <f t="shared" si="0"/>
        <v>N</v>
      </c>
      <c r="B39" s="183">
        <f>'3 Staffing-Employee &amp; Contract'!B38</f>
        <v>32</v>
      </c>
      <c r="C39" s="372" t="str">
        <f>IF(VLOOKUP($B39,'3 Staffing-Employee &amp; Contract'!$B$7:$R$41,2,FALSE)&lt;&gt;"",VLOOKUP($B39,'3 Staffing-Employee &amp; Contract'!$B$7:$R$41,2,FALSE),"")</f>
        <v/>
      </c>
      <c r="D39" s="372"/>
      <c r="E39" s="372"/>
      <c r="F39" s="248">
        <f>IF(VLOOKUP($B39,'3 Staffing-Employee &amp; Contract'!$B$7:$R$41,17,FALSE)&lt;&gt;"",VLOOKUP($B39,'3 Staffing-Employee &amp; Contract'!$B$7:$R$41,17,FALSE),"")</f>
        <v>0</v>
      </c>
    </row>
    <row r="40" spans="1:6" s="43" customFormat="1" ht="17.100000000000001" customHeight="1" x14ac:dyDescent="0.2">
      <c r="A40" s="105" t="str">
        <f t="shared" si="0"/>
        <v>N</v>
      </c>
      <c r="B40" s="183">
        <f>'3 Staffing-Employee &amp; Contract'!B39</f>
        <v>33</v>
      </c>
      <c r="C40" s="372" t="str">
        <f>IF(VLOOKUP($B40,'3 Staffing-Employee &amp; Contract'!$B$7:$R$41,2,FALSE)&lt;&gt;"",VLOOKUP($B40,'3 Staffing-Employee &amp; Contract'!$B$7:$R$41,2,FALSE),"")</f>
        <v/>
      </c>
      <c r="D40" s="372"/>
      <c r="E40" s="372"/>
      <c r="F40" s="248">
        <f>IF(VLOOKUP($B40,'3 Staffing-Employee &amp; Contract'!$B$7:$R$41,17,FALSE)&lt;&gt;"",VLOOKUP($B40,'3 Staffing-Employee &amp; Contract'!$B$7:$R$41,17,FALSE),"")</f>
        <v>0</v>
      </c>
    </row>
    <row r="41" spans="1:6" s="43" customFormat="1" ht="17.100000000000001" customHeight="1" x14ac:dyDescent="0.2">
      <c r="A41" s="105" t="str">
        <f t="shared" si="0"/>
        <v>N</v>
      </c>
      <c r="B41" s="183">
        <f>'3 Staffing-Employee &amp; Contract'!B40</f>
        <v>34</v>
      </c>
      <c r="C41" s="372" t="str">
        <f>IF(VLOOKUP($B41,'3 Staffing-Employee &amp; Contract'!$B$7:$R$41,2,FALSE)&lt;&gt;"",VLOOKUP($B41,'3 Staffing-Employee &amp; Contract'!$B$7:$R$41,2,FALSE),"")</f>
        <v/>
      </c>
      <c r="D41" s="372"/>
      <c r="E41" s="372"/>
      <c r="F41" s="248">
        <f>IF(VLOOKUP($B41,'3 Staffing-Employee &amp; Contract'!$B$7:$R$41,17,FALSE)&lt;&gt;"",VLOOKUP($B41,'3 Staffing-Employee &amp; Contract'!$B$7:$R$41,17,FALSE),"")</f>
        <v>0</v>
      </c>
    </row>
    <row r="42" spans="1:6" s="43" customFormat="1" ht="17.100000000000001" customHeight="1" x14ac:dyDescent="0.2">
      <c r="A42" s="105" t="str">
        <f t="shared" si="0"/>
        <v>N</v>
      </c>
      <c r="B42" s="183">
        <f>'3 Staffing-Employee &amp; Contract'!B41</f>
        <v>35</v>
      </c>
      <c r="C42" s="372" t="str">
        <f>IF(VLOOKUP($B42,'3 Staffing-Employee &amp; Contract'!$B$7:$R$41,2,FALSE)&lt;&gt;"",VLOOKUP($B42,'3 Staffing-Employee &amp; Contract'!$B$7:$R$41,2,FALSE),"")</f>
        <v/>
      </c>
      <c r="D42" s="372"/>
      <c r="E42" s="372"/>
      <c r="F42" s="248">
        <f>IF(VLOOKUP($B42,'3 Staffing-Employee &amp; Contract'!$B$7:$R$41,17,FALSE)&lt;&gt;"",VLOOKUP($B42,'3 Staffing-Employee &amp; Contract'!$B$7:$R$41,17,FALSE),"")</f>
        <v>0</v>
      </c>
    </row>
    <row r="43" spans="1:6" s="43" customFormat="1" ht="17.100000000000001" customHeight="1" x14ac:dyDescent="0.2">
      <c r="A43" s="104" t="s">
        <v>65</v>
      </c>
      <c r="B43" s="370" t="s">
        <v>75</v>
      </c>
      <c r="C43" s="370"/>
      <c r="D43" s="370"/>
      <c r="E43" s="370"/>
      <c r="F43" s="247">
        <f>SUM(F44:F78)</f>
        <v>0</v>
      </c>
    </row>
    <row r="44" spans="1:6" s="43" customFormat="1" ht="17.100000000000001" customHeight="1" x14ac:dyDescent="0.2">
      <c r="A44" s="105" t="str">
        <f t="shared" ref="A44:A78" si="1">IF(C44&lt;&gt;"","Y",IF(F44&lt;&gt;0,"Y","N"))</f>
        <v>N</v>
      </c>
      <c r="B44" s="183">
        <f>'3 Staffing-Employee &amp; Contract'!B45</f>
        <v>1</v>
      </c>
      <c r="C44" s="372" t="str">
        <f>IF(VLOOKUP($B44,'3 Staffing-Employee &amp; Contract'!$B$45:$R$79,2,FALSE)&lt;&gt;"",VLOOKUP($B44,'3 Staffing-Employee &amp; Contract'!$B$45:$R$79,2,FALSE),"")</f>
        <v/>
      </c>
      <c r="D44" s="372"/>
      <c r="E44" s="372"/>
      <c r="F44" s="248">
        <f>IF(VLOOKUP($B44,'3 Staffing-Employee &amp; Contract'!$B$45:$R$79,17,FALSE)&lt;&gt;"",VLOOKUP($B44,'3 Staffing-Employee &amp; Contract'!$B$45:$R$79,17,FALSE),"")</f>
        <v>0</v>
      </c>
    </row>
    <row r="45" spans="1:6" s="43" customFormat="1" ht="17.100000000000001" customHeight="1" x14ac:dyDescent="0.2">
      <c r="A45" s="105" t="str">
        <f t="shared" si="1"/>
        <v>N</v>
      </c>
      <c r="B45" s="183">
        <f>'3 Staffing-Employee &amp; Contract'!B46</f>
        <v>2</v>
      </c>
      <c r="C45" s="372" t="str">
        <f>IF(VLOOKUP($B45,'3 Staffing-Employee &amp; Contract'!$B$45:$R$79,2,FALSE)&lt;&gt;"",VLOOKUP($B45,'3 Staffing-Employee &amp; Contract'!$B$45:$R$79,2,FALSE),"")</f>
        <v/>
      </c>
      <c r="D45" s="372"/>
      <c r="E45" s="372"/>
      <c r="F45" s="248">
        <f>IF(VLOOKUP($B45,'3 Staffing-Employee &amp; Contract'!$B$45:$R$79,17,FALSE)&lt;&gt;"",VLOOKUP($B45,'3 Staffing-Employee &amp; Contract'!$B$45:$R$79,17,FALSE),"")</f>
        <v>0</v>
      </c>
    </row>
    <row r="46" spans="1:6" s="43" customFormat="1" ht="17.100000000000001" customHeight="1" x14ac:dyDescent="0.2">
      <c r="A46" s="105" t="str">
        <f t="shared" si="1"/>
        <v>N</v>
      </c>
      <c r="B46" s="183">
        <f>'3 Staffing-Employee &amp; Contract'!B47</f>
        <v>3</v>
      </c>
      <c r="C46" s="372" t="str">
        <f>IF(VLOOKUP($B46,'3 Staffing-Employee &amp; Contract'!$B$45:$R$79,2,FALSE)&lt;&gt;"",VLOOKUP($B46,'3 Staffing-Employee &amp; Contract'!$B$45:$R$79,2,FALSE),"")</f>
        <v/>
      </c>
      <c r="D46" s="372"/>
      <c r="E46" s="372"/>
      <c r="F46" s="248">
        <f>IF(VLOOKUP($B46,'3 Staffing-Employee &amp; Contract'!$B$45:$R$79,17,FALSE)&lt;&gt;"",VLOOKUP($B46,'3 Staffing-Employee &amp; Contract'!$B$45:$R$79,17,FALSE),"")</f>
        <v>0</v>
      </c>
    </row>
    <row r="47" spans="1:6" s="43" customFormat="1" ht="17.100000000000001" customHeight="1" x14ac:dyDescent="0.2">
      <c r="A47" s="105" t="str">
        <f t="shared" si="1"/>
        <v>N</v>
      </c>
      <c r="B47" s="183">
        <f>'3 Staffing-Employee &amp; Contract'!B48</f>
        <v>4</v>
      </c>
      <c r="C47" s="372" t="str">
        <f>IF(VLOOKUP($B47,'3 Staffing-Employee &amp; Contract'!$B$45:$R$79,2,FALSE)&lt;&gt;"",VLOOKUP($B47,'3 Staffing-Employee &amp; Contract'!$B$45:$R$79,2,FALSE),"")</f>
        <v/>
      </c>
      <c r="D47" s="372"/>
      <c r="E47" s="372"/>
      <c r="F47" s="248">
        <f>IF(VLOOKUP($B47,'3 Staffing-Employee &amp; Contract'!$B$45:$R$79,17,FALSE)&lt;&gt;"",VLOOKUP($B47,'3 Staffing-Employee &amp; Contract'!$B$45:$R$79,17,FALSE),"")</f>
        <v>0</v>
      </c>
    </row>
    <row r="48" spans="1:6" s="43" customFormat="1" ht="17.100000000000001" customHeight="1" x14ac:dyDescent="0.2">
      <c r="A48" s="105" t="str">
        <f t="shared" si="1"/>
        <v>N</v>
      </c>
      <c r="B48" s="183">
        <f>'3 Staffing-Employee &amp; Contract'!B49</f>
        <v>5</v>
      </c>
      <c r="C48" s="372" t="str">
        <f>IF(VLOOKUP($B48,'3 Staffing-Employee &amp; Contract'!$B$45:$R$79,2,FALSE)&lt;&gt;"",VLOOKUP($B48,'3 Staffing-Employee &amp; Contract'!$B$45:$R$79,2,FALSE),"")</f>
        <v/>
      </c>
      <c r="D48" s="372"/>
      <c r="E48" s="372"/>
      <c r="F48" s="248">
        <f>IF(VLOOKUP($B48,'3 Staffing-Employee &amp; Contract'!$B$45:$R$79,17,FALSE)&lt;&gt;"",VLOOKUP($B48,'3 Staffing-Employee &amp; Contract'!$B$45:$R$79,17,FALSE),"")</f>
        <v>0</v>
      </c>
    </row>
    <row r="49" spans="1:6" s="43" customFormat="1" ht="17.100000000000001" customHeight="1" x14ac:dyDescent="0.2">
      <c r="A49" s="105" t="str">
        <f t="shared" si="1"/>
        <v>N</v>
      </c>
      <c r="B49" s="183">
        <f>'3 Staffing-Employee &amp; Contract'!B50</f>
        <v>6</v>
      </c>
      <c r="C49" s="372" t="str">
        <f>IF(VLOOKUP($B49,'3 Staffing-Employee &amp; Contract'!$B$45:$R$79,2,FALSE)&lt;&gt;"",VLOOKUP($B49,'3 Staffing-Employee &amp; Contract'!$B$45:$R$79,2,FALSE),"")</f>
        <v/>
      </c>
      <c r="D49" s="372"/>
      <c r="E49" s="372"/>
      <c r="F49" s="248">
        <f>IF(VLOOKUP($B49,'3 Staffing-Employee &amp; Contract'!$B$45:$R$79,17,FALSE)&lt;&gt;"",VLOOKUP($B49,'3 Staffing-Employee &amp; Contract'!$B$45:$R$79,17,FALSE),"")</f>
        <v>0</v>
      </c>
    </row>
    <row r="50" spans="1:6" s="43" customFormat="1" ht="17.100000000000001" customHeight="1" x14ac:dyDescent="0.2">
      <c r="A50" s="105" t="str">
        <f t="shared" si="1"/>
        <v>N</v>
      </c>
      <c r="B50" s="183">
        <f>'3 Staffing-Employee &amp; Contract'!B51</f>
        <v>7</v>
      </c>
      <c r="C50" s="372" t="str">
        <f>IF(VLOOKUP($B50,'3 Staffing-Employee &amp; Contract'!$B$45:$R$79,2,FALSE)&lt;&gt;"",VLOOKUP($B50,'3 Staffing-Employee &amp; Contract'!$B$45:$R$79,2,FALSE),"")</f>
        <v/>
      </c>
      <c r="D50" s="372"/>
      <c r="E50" s="372"/>
      <c r="F50" s="248">
        <f>IF(VLOOKUP($B50,'3 Staffing-Employee &amp; Contract'!$B$45:$R$79,17,FALSE)&lt;&gt;"",VLOOKUP($B50,'3 Staffing-Employee &amp; Contract'!$B$45:$R$79,17,FALSE),"")</f>
        <v>0</v>
      </c>
    </row>
    <row r="51" spans="1:6" s="43" customFormat="1" ht="17.100000000000001" customHeight="1" x14ac:dyDescent="0.2">
      <c r="A51" s="105" t="str">
        <f t="shared" si="1"/>
        <v>N</v>
      </c>
      <c r="B51" s="183">
        <f>'3 Staffing-Employee &amp; Contract'!B52</f>
        <v>8</v>
      </c>
      <c r="C51" s="372" t="str">
        <f>IF(VLOOKUP($B51,'3 Staffing-Employee &amp; Contract'!$B$45:$R$79,2,FALSE)&lt;&gt;"",VLOOKUP($B51,'3 Staffing-Employee &amp; Contract'!$B$45:$R$79,2,FALSE),"")</f>
        <v/>
      </c>
      <c r="D51" s="372"/>
      <c r="E51" s="372"/>
      <c r="F51" s="248">
        <f>IF(VLOOKUP($B51,'3 Staffing-Employee &amp; Contract'!$B$45:$R$79,17,FALSE)&lt;&gt;"",VLOOKUP($B51,'3 Staffing-Employee &amp; Contract'!$B$45:$R$79,17,FALSE),"")</f>
        <v>0</v>
      </c>
    </row>
    <row r="52" spans="1:6" s="43" customFormat="1" ht="17.100000000000001" customHeight="1" x14ac:dyDescent="0.2">
      <c r="A52" s="105" t="str">
        <f t="shared" si="1"/>
        <v>N</v>
      </c>
      <c r="B52" s="183">
        <f>'3 Staffing-Employee &amp; Contract'!B53</f>
        <v>9</v>
      </c>
      <c r="C52" s="372" t="str">
        <f>IF(VLOOKUP($B52,'3 Staffing-Employee &amp; Contract'!$B$45:$R$79,2,FALSE)&lt;&gt;"",VLOOKUP($B52,'3 Staffing-Employee &amp; Contract'!$B$45:$R$79,2,FALSE),"")</f>
        <v/>
      </c>
      <c r="D52" s="372"/>
      <c r="E52" s="372"/>
      <c r="F52" s="248">
        <f>IF(VLOOKUP($B52,'3 Staffing-Employee &amp; Contract'!$B$45:$R$79,17,FALSE)&lt;&gt;"",VLOOKUP($B52,'3 Staffing-Employee &amp; Contract'!$B$45:$R$79,17,FALSE),"")</f>
        <v>0</v>
      </c>
    </row>
    <row r="53" spans="1:6" s="43" customFormat="1" ht="17.100000000000001" customHeight="1" x14ac:dyDescent="0.2">
      <c r="A53" s="105" t="str">
        <f t="shared" si="1"/>
        <v>N</v>
      </c>
      <c r="B53" s="183">
        <f>'3 Staffing-Employee &amp; Contract'!B54</f>
        <v>10</v>
      </c>
      <c r="C53" s="372" t="str">
        <f>IF(VLOOKUP($B53,'3 Staffing-Employee &amp; Contract'!$B$45:$R$79,2,FALSE)&lt;&gt;"",VLOOKUP($B53,'3 Staffing-Employee &amp; Contract'!$B$45:$R$79,2,FALSE),"")</f>
        <v/>
      </c>
      <c r="D53" s="372"/>
      <c r="E53" s="372"/>
      <c r="F53" s="248">
        <f>IF(VLOOKUP($B53,'3 Staffing-Employee &amp; Contract'!$B$45:$R$79,17,FALSE)&lt;&gt;"",VLOOKUP($B53,'3 Staffing-Employee &amp; Contract'!$B$45:$R$79,17,FALSE),"")</f>
        <v>0</v>
      </c>
    </row>
    <row r="54" spans="1:6" s="43" customFormat="1" ht="17.100000000000001" customHeight="1" x14ac:dyDescent="0.2">
      <c r="A54" s="105" t="str">
        <f t="shared" si="1"/>
        <v>N</v>
      </c>
      <c r="B54" s="183">
        <f>'3 Staffing-Employee &amp; Contract'!B55</f>
        <v>11</v>
      </c>
      <c r="C54" s="372" t="str">
        <f>IF(VLOOKUP($B54,'3 Staffing-Employee &amp; Contract'!$B$45:$R$79,2,FALSE)&lt;&gt;"",VLOOKUP($B54,'3 Staffing-Employee &amp; Contract'!$B$45:$R$79,2,FALSE),"")</f>
        <v/>
      </c>
      <c r="D54" s="372"/>
      <c r="E54" s="372"/>
      <c r="F54" s="248">
        <f>IF(VLOOKUP($B54,'3 Staffing-Employee &amp; Contract'!$B$45:$R$79,17,FALSE)&lt;&gt;"",VLOOKUP($B54,'3 Staffing-Employee &amp; Contract'!$B$45:$R$79,17,FALSE),"")</f>
        <v>0</v>
      </c>
    </row>
    <row r="55" spans="1:6" s="43" customFormat="1" ht="17.100000000000001" customHeight="1" x14ac:dyDescent="0.2">
      <c r="A55" s="105" t="str">
        <f t="shared" si="1"/>
        <v>N</v>
      </c>
      <c r="B55" s="183">
        <f>'3 Staffing-Employee &amp; Contract'!B56</f>
        <v>12</v>
      </c>
      <c r="C55" s="372" t="str">
        <f>IF(VLOOKUP($B55,'3 Staffing-Employee &amp; Contract'!$B$45:$R$79,2,FALSE)&lt;&gt;"",VLOOKUP($B55,'3 Staffing-Employee &amp; Contract'!$B$45:$R$79,2,FALSE),"")</f>
        <v/>
      </c>
      <c r="D55" s="372"/>
      <c r="E55" s="372"/>
      <c r="F55" s="248">
        <f>IF(VLOOKUP($B55,'3 Staffing-Employee &amp; Contract'!$B$45:$R$79,17,FALSE)&lt;&gt;"",VLOOKUP($B55,'3 Staffing-Employee &amp; Contract'!$B$45:$R$79,17,FALSE),"")</f>
        <v>0</v>
      </c>
    </row>
    <row r="56" spans="1:6" s="43" customFormat="1" ht="17.100000000000001" customHeight="1" x14ac:dyDescent="0.2">
      <c r="A56" s="105" t="str">
        <f t="shared" si="1"/>
        <v>N</v>
      </c>
      <c r="B56" s="183">
        <f>'3 Staffing-Employee &amp; Contract'!B57</f>
        <v>13</v>
      </c>
      <c r="C56" s="372" t="str">
        <f>IF(VLOOKUP($B56,'3 Staffing-Employee &amp; Contract'!$B$45:$R$79,2,FALSE)&lt;&gt;"",VLOOKUP($B56,'3 Staffing-Employee &amp; Contract'!$B$45:$R$79,2,FALSE),"")</f>
        <v/>
      </c>
      <c r="D56" s="372"/>
      <c r="E56" s="372"/>
      <c r="F56" s="248">
        <f>IF(VLOOKUP($B56,'3 Staffing-Employee &amp; Contract'!$B$45:$R$79,17,FALSE)&lt;&gt;"",VLOOKUP($B56,'3 Staffing-Employee &amp; Contract'!$B$45:$R$79,17,FALSE),"")</f>
        <v>0</v>
      </c>
    </row>
    <row r="57" spans="1:6" s="43" customFormat="1" ht="17.100000000000001" customHeight="1" x14ac:dyDescent="0.2">
      <c r="A57" s="105" t="str">
        <f t="shared" si="1"/>
        <v>N</v>
      </c>
      <c r="B57" s="183">
        <f>'3 Staffing-Employee &amp; Contract'!B58</f>
        <v>14</v>
      </c>
      <c r="C57" s="372" t="str">
        <f>IF(VLOOKUP($B57,'3 Staffing-Employee &amp; Contract'!$B$45:$R$79,2,FALSE)&lt;&gt;"",VLOOKUP($B57,'3 Staffing-Employee &amp; Contract'!$B$45:$R$79,2,FALSE),"")</f>
        <v/>
      </c>
      <c r="D57" s="372"/>
      <c r="E57" s="372"/>
      <c r="F57" s="248">
        <f>IF(VLOOKUP($B57,'3 Staffing-Employee &amp; Contract'!$B$45:$R$79,17,FALSE)&lt;&gt;"",VLOOKUP($B57,'3 Staffing-Employee &amp; Contract'!$B$45:$R$79,17,FALSE),"")</f>
        <v>0</v>
      </c>
    </row>
    <row r="58" spans="1:6" s="43" customFormat="1" ht="17.100000000000001" customHeight="1" x14ac:dyDescent="0.2">
      <c r="A58" s="105" t="str">
        <f t="shared" si="1"/>
        <v>N</v>
      </c>
      <c r="B58" s="183">
        <f>'3 Staffing-Employee &amp; Contract'!B59</f>
        <v>15</v>
      </c>
      <c r="C58" s="372" t="str">
        <f>IF(VLOOKUP($B58,'3 Staffing-Employee &amp; Contract'!$B$45:$R$79,2,FALSE)&lt;&gt;"",VLOOKUP($B58,'3 Staffing-Employee &amp; Contract'!$B$45:$R$79,2,FALSE),"")</f>
        <v/>
      </c>
      <c r="D58" s="372"/>
      <c r="E58" s="372"/>
      <c r="F58" s="248">
        <f>IF(VLOOKUP($B58,'3 Staffing-Employee &amp; Contract'!$B$45:$R$79,17,FALSE)&lt;&gt;"",VLOOKUP($B58,'3 Staffing-Employee &amp; Contract'!$B$45:$R$79,17,FALSE),"")</f>
        <v>0</v>
      </c>
    </row>
    <row r="59" spans="1:6" s="43" customFormat="1" ht="17.100000000000001" customHeight="1" x14ac:dyDescent="0.2">
      <c r="A59" s="105" t="str">
        <f t="shared" si="1"/>
        <v>N</v>
      </c>
      <c r="B59" s="183">
        <f>'3 Staffing-Employee &amp; Contract'!B60</f>
        <v>16</v>
      </c>
      <c r="C59" s="372" t="str">
        <f>IF(VLOOKUP($B59,'3 Staffing-Employee &amp; Contract'!$B$45:$R$79,2,FALSE)&lt;&gt;"",VLOOKUP($B59,'3 Staffing-Employee &amp; Contract'!$B$45:$R$79,2,FALSE),"")</f>
        <v/>
      </c>
      <c r="D59" s="372"/>
      <c r="E59" s="372"/>
      <c r="F59" s="248">
        <f>IF(VLOOKUP($B59,'3 Staffing-Employee &amp; Contract'!$B$45:$R$79,17,FALSE)&lt;&gt;"",VLOOKUP($B59,'3 Staffing-Employee &amp; Contract'!$B$45:$R$79,17,FALSE),"")</f>
        <v>0</v>
      </c>
    </row>
    <row r="60" spans="1:6" s="43" customFormat="1" ht="17.100000000000001" customHeight="1" x14ac:dyDescent="0.2">
      <c r="A60" s="105" t="str">
        <f t="shared" si="1"/>
        <v>N</v>
      </c>
      <c r="B60" s="183">
        <f>'3 Staffing-Employee &amp; Contract'!B61</f>
        <v>17</v>
      </c>
      <c r="C60" s="372" t="str">
        <f>IF(VLOOKUP($B60,'3 Staffing-Employee &amp; Contract'!$B$45:$R$79,2,FALSE)&lt;&gt;"",VLOOKUP($B60,'3 Staffing-Employee &amp; Contract'!$B$45:$R$79,2,FALSE),"")</f>
        <v/>
      </c>
      <c r="D60" s="372"/>
      <c r="E60" s="372"/>
      <c r="F60" s="248">
        <f>IF(VLOOKUP($B60,'3 Staffing-Employee &amp; Contract'!$B$45:$R$79,17,FALSE)&lt;&gt;"",VLOOKUP($B60,'3 Staffing-Employee &amp; Contract'!$B$45:$R$79,17,FALSE),"")</f>
        <v>0</v>
      </c>
    </row>
    <row r="61" spans="1:6" s="43" customFormat="1" ht="17.100000000000001" customHeight="1" x14ac:dyDescent="0.2">
      <c r="A61" s="105" t="str">
        <f t="shared" si="1"/>
        <v>N</v>
      </c>
      <c r="B61" s="183">
        <f>'3 Staffing-Employee &amp; Contract'!B62</f>
        <v>18</v>
      </c>
      <c r="C61" s="372" t="str">
        <f>IF(VLOOKUP($B61,'3 Staffing-Employee &amp; Contract'!$B$45:$R$79,2,FALSE)&lt;&gt;"",VLOOKUP($B61,'3 Staffing-Employee &amp; Contract'!$B$45:$R$79,2,FALSE),"")</f>
        <v/>
      </c>
      <c r="D61" s="372"/>
      <c r="E61" s="372"/>
      <c r="F61" s="248">
        <f>IF(VLOOKUP($B61,'3 Staffing-Employee &amp; Contract'!$B$45:$R$79,17,FALSE)&lt;&gt;"",VLOOKUP($B61,'3 Staffing-Employee &amp; Contract'!$B$45:$R$79,17,FALSE),"")</f>
        <v>0</v>
      </c>
    </row>
    <row r="62" spans="1:6" s="43" customFormat="1" ht="17.100000000000001" customHeight="1" x14ac:dyDescent="0.2">
      <c r="A62" s="105" t="str">
        <f t="shared" si="1"/>
        <v>N</v>
      </c>
      <c r="B62" s="183">
        <f>'3 Staffing-Employee &amp; Contract'!B63</f>
        <v>19</v>
      </c>
      <c r="C62" s="372" t="str">
        <f>IF(VLOOKUP($B62,'3 Staffing-Employee &amp; Contract'!$B$45:$R$79,2,FALSE)&lt;&gt;"",VLOOKUP($B62,'3 Staffing-Employee &amp; Contract'!$B$45:$R$79,2,FALSE),"")</f>
        <v/>
      </c>
      <c r="D62" s="372"/>
      <c r="E62" s="372"/>
      <c r="F62" s="248">
        <f>IF(VLOOKUP($B62,'3 Staffing-Employee &amp; Contract'!$B$45:$R$79,17,FALSE)&lt;&gt;"",VLOOKUP($B62,'3 Staffing-Employee &amp; Contract'!$B$45:$R$79,17,FALSE),"")</f>
        <v>0</v>
      </c>
    </row>
    <row r="63" spans="1:6" s="43" customFormat="1" ht="17.100000000000001" customHeight="1" x14ac:dyDescent="0.2">
      <c r="A63" s="105" t="str">
        <f t="shared" si="1"/>
        <v>N</v>
      </c>
      <c r="B63" s="183">
        <f>'3 Staffing-Employee &amp; Contract'!B64</f>
        <v>20</v>
      </c>
      <c r="C63" s="372" t="str">
        <f>IF(VLOOKUP($B63,'3 Staffing-Employee &amp; Contract'!$B$45:$R$79,2,FALSE)&lt;&gt;"",VLOOKUP($B63,'3 Staffing-Employee &amp; Contract'!$B$45:$R$79,2,FALSE),"")</f>
        <v/>
      </c>
      <c r="D63" s="372"/>
      <c r="E63" s="372"/>
      <c r="F63" s="248">
        <f>IF(VLOOKUP($B63,'3 Staffing-Employee &amp; Contract'!$B$45:$R$79,17,FALSE)&lt;&gt;"",VLOOKUP($B63,'3 Staffing-Employee &amp; Contract'!$B$45:$R$79,17,FALSE),"")</f>
        <v>0</v>
      </c>
    </row>
    <row r="64" spans="1:6" s="43" customFormat="1" ht="17.100000000000001" customHeight="1" x14ac:dyDescent="0.2">
      <c r="A64" s="105" t="str">
        <f t="shared" si="1"/>
        <v>N</v>
      </c>
      <c r="B64" s="183">
        <f>'3 Staffing-Employee &amp; Contract'!B65</f>
        <v>21</v>
      </c>
      <c r="C64" s="372" t="str">
        <f>IF(VLOOKUP($B64,'3 Staffing-Employee &amp; Contract'!$B$45:$R$79,2,FALSE)&lt;&gt;"",VLOOKUP($B64,'3 Staffing-Employee &amp; Contract'!$B$45:$R$79,2,FALSE),"")</f>
        <v/>
      </c>
      <c r="D64" s="372"/>
      <c r="E64" s="372"/>
      <c r="F64" s="248">
        <f>IF(VLOOKUP($B64,'3 Staffing-Employee &amp; Contract'!$B$45:$R$79,17,FALSE)&lt;&gt;"",VLOOKUP($B64,'3 Staffing-Employee &amp; Contract'!$B$45:$R$79,17,FALSE),"")</f>
        <v>0</v>
      </c>
    </row>
    <row r="65" spans="1:6" s="43" customFormat="1" ht="17.100000000000001" customHeight="1" x14ac:dyDescent="0.2">
      <c r="A65" s="105" t="str">
        <f t="shared" si="1"/>
        <v>N</v>
      </c>
      <c r="B65" s="183">
        <f>'3 Staffing-Employee &amp; Contract'!B66</f>
        <v>22</v>
      </c>
      <c r="C65" s="372" t="str">
        <f>IF(VLOOKUP($B65,'3 Staffing-Employee &amp; Contract'!$B$45:$R$79,2,FALSE)&lt;&gt;"",VLOOKUP($B65,'3 Staffing-Employee &amp; Contract'!$B$45:$R$79,2,FALSE),"")</f>
        <v/>
      </c>
      <c r="D65" s="372"/>
      <c r="E65" s="372"/>
      <c r="F65" s="248">
        <f>IF(VLOOKUP($B65,'3 Staffing-Employee &amp; Contract'!$B$45:$R$79,17,FALSE)&lt;&gt;"",VLOOKUP($B65,'3 Staffing-Employee &amp; Contract'!$B$45:$R$79,17,FALSE),"")</f>
        <v>0</v>
      </c>
    </row>
    <row r="66" spans="1:6" s="43" customFormat="1" ht="17.100000000000001" customHeight="1" x14ac:dyDescent="0.2">
      <c r="A66" s="105" t="str">
        <f t="shared" si="1"/>
        <v>N</v>
      </c>
      <c r="B66" s="183">
        <f>'3 Staffing-Employee &amp; Contract'!B67</f>
        <v>23</v>
      </c>
      <c r="C66" s="372" t="str">
        <f>IF(VLOOKUP($B66,'3 Staffing-Employee &amp; Contract'!$B$45:$R$79,2,FALSE)&lt;&gt;"",VLOOKUP($B66,'3 Staffing-Employee &amp; Contract'!$B$45:$R$79,2,FALSE),"")</f>
        <v/>
      </c>
      <c r="D66" s="372"/>
      <c r="E66" s="372"/>
      <c r="F66" s="248">
        <f>IF(VLOOKUP($B66,'3 Staffing-Employee &amp; Contract'!$B$45:$R$79,17,FALSE)&lt;&gt;"",VLOOKUP($B66,'3 Staffing-Employee &amp; Contract'!$B$45:$R$79,17,FALSE),"")</f>
        <v>0</v>
      </c>
    </row>
    <row r="67" spans="1:6" s="43" customFormat="1" ht="17.100000000000001" customHeight="1" x14ac:dyDescent="0.2">
      <c r="A67" s="105" t="str">
        <f t="shared" si="1"/>
        <v>N</v>
      </c>
      <c r="B67" s="183">
        <f>'3 Staffing-Employee &amp; Contract'!B68</f>
        <v>24</v>
      </c>
      <c r="C67" s="372" t="str">
        <f>IF(VLOOKUP($B67,'3 Staffing-Employee &amp; Contract'!$B$45:$R$79,2,FALSE)&lt;&gt;"",VLOOKUP($B67,'3 Staffing-Employee &amp; Contract'!$B$45:$R$79,2,FALSE),"")</f>
        <v/>
      </c>
      <c r="D67" s="372"/>
      <c r="E67" s="372"/>
      <c r="F67" s="248">
        <f>IF(VLOOKUP($B67,'3 Staffing-Employee &amp; Contract'!$B$45:$R$79,17,FALSE)&lt;&gt;"",VLOOKUP($B67,'3 Staffing-Employee &amp; Contract'!$B$45:$R$79,17,FALSE),"")</f>
        <v>0</v>
      </c>
    </row>
    <row r="68" spans="1:6" s="43" customFormat="1" ht="17.100000000000001" customHeight="1" x14ac:dyDescent="0.2">
      <c r="A68" s="105" t="str">
        <f t="shared" si="1"/>
        <v>N</v>
      </c>
      <c r="B68" s="183">
        <f>'3 Staffing-Employee &amp; Contract'!B69</f>
        <v>25</v>
      </c>
      <c r="C68" s="372" t="str">
        <f>IF(VLOOKUP($B68,'3 Staffing-Employee &amp; Contract'!$B$45:$R$79,2,FALSE)&lt;&gt;"",VLOOKUP($B68,'3 Staffing-Employee &amp; Contract'!$B$45:$R$79,2,FALSE),"")</f>
        <v/>
      </c>
      <c r="D68" s="372"/>
      <c r="E68" s="372"/>
      <c r="F68" s="248">
        <f>IF(VLOOKUP($B68,'3 Staffing-Employee &amp; Contract'!$B$45:$R$79,17,FALSE)&lt;&gt;"",VLOOKUP($B68,'3 Staffing-Employee &amp; Contract'!$B$45:$R$79,17,FALSE),"")</f>
        <v>0</v>
      </c>
    </row>
    <row r="69" spans="1:6" s="43" customFormat="1" ht="17.100000000000001" customHeight="1" x14ac:dyDescent="0.2">
      <c r="A69" s="105" t="str">
        <f t="shared" si="1"/>
        <v>N</v>
      </c>
      <c r="B69" s="183">
        <f>'3 Staffing-Employee &amp; Contract'!B70</f>
        <v>26</v>
      </c>
      <c r="C69" s="372" t="str">
        <f>IF(VLOOKUP($B69,'3 Staffing-Employee &amp; Contract'!$B$45:$R$79,2,FALSE)&lt;&gt;"",VLOOKUP($B69,'3 Staffing-Employee &amp; Contract'!$B$45:$R$79,2,FALSE),"")</f>
        <v/>
      </c>
      <c r="D69" s="372"/>
      <c r="E69" s="372"/>
      <c r="F69" s="248">
        <f>IF(VLOOKUP($B69,'3 Staffing-Employee &amp; Contract'!$B$45:$R$79,17,FALSE)&lt;&gt;"",VLOOKUP($B69,'3 Staffing-Employee &amp; Contract'!$B$45:$R$79,17,FALSE),"")</f>
        <v>0</v>
      </c>
    </row>
    <row r="70" spans="1:6" s="43" customFormat="1" ht="17.100000000000001" customHeight="1" x14ac:dyDescent="0.2">
      <c r="A70" s="105" t="str">
        <f t="shared" si="1"/>
        <v>N</v>
      </c>
      <c r="B70" s="183">
        <f>'3 Staffing-Employee &amp; Contract'!B71</f>
        <v>27</v>
      </c>
      <c r="C70" s="372" t="str">
        <f>IF(VLOOKUP($B70,'3 Staffing-Employee &amp; Contract'!$B$45:$R$79,2,FALSE)&lt;&gt;"",VLOOKUP($B70,'3 Staffing-Employee &amp; Contract'!$B$45:$R$79,2,FALSE),"")</f>
        <v/>
      </c>
      <c r="D70" s="372"/>
      <c r="E70" s="372"/>
      <c r="F70" s="248">
        <f>IF(VLOOKUP($B70,'3 Staffing-Employee &amp; Contract'!$B$45:$R$79,17,FALSE)&lt;&gt;"",VLOOKUP($B70,'3 Staffing-Employee &amp; Contract'!$B$45:$R$79,17,FALSE),"")</f>
        <v>0</v>
      </c>
    </row>
    <row r="71" spans="1:6" s="43" customFormat="1" ht="17.100000000000001" customHeight="1" x14ac:dyDescent="0.2">
      <c r="A71" s="105" t="str">
        <f t="shared" si="1"/>
        <v>N</v>
      </c>
      <c r="B71" s="183">
        <f>'3 Staffing-Employee &amp; Contract'!B72</f>
        <v>28</v>
      </c>
      <c r="C71" s="372" t="str">
        <f>IF(VLOOKUP($B71,'3 Staffing-Employee &amp; Contract'!$B$45:$R$79,2,FALSE)&lt;&gt;"",VLOOKUP($B71,'3 Staffing-Employee &amp; Contract'!$B$45:$R$79,2,FALSE),"")</f>
        <v/>
      </c>
      <c r="D71" s="372"/>
      <c r="E71" s="372"/>
      <c r="F71" s="248">
        <f>IF(VLOOKUP($B71,'3 Staffing-Employee &amp; Contract'!$B$45:$R$79,17,FALSE)&lt;&gt;"",VLOOKUP($B71,'3 Staffing-Employee &amp; Contract'!$B$45:$R$79,17,FALSE),"")</f>
        <v>0</v>
      </c>
    </row>
    <row r="72" spans="1:6" s="43" customFormat="1" ht="17.100000000000001" customHeight="1" x14ac:dyDescent="0.2">
      <c r="A72" s="105" t="str">
        <f t="shared" si="1"/>
        <v>N</v>
      </c>
      <c r="B72" s="183">
        <f>'3 Staffing-Employee &amp; Contract'!B73</f>
        <v>29</v>
      </c>
      <c r="C72" s="372" t="str">
        <f>IF(VLOOKUP($B72,'3 Staffing-Employee &amp; Contract'!$B$45:$R$79,2,FALSE)&lt;&gt;"",VLOOKUP($B72,'3 Staffing-Employee &amp; Contract'!$B$45:$R$79,2,FALSE),"")</f>
        <v/>
      </c>
      <c r="D72" s="372"/>
      <c r="E72" s="372"/>
      <c r="F72" s="248">
        <f>IF(VLOOKUP($B72,'3 Staffing-Employee &amp; Contract'!$B$45:$R$79,17,FALSE)&lt;&gt;"",VLOOKUP($B72,'3 Staffing-Employee &amp; Contract'!$B$45:$R$79,17,FALSE),"")</f>
        <v>0</v>
      </c>
    </row>
    <row r="73" spans="1:6" s="43" customFormat="1" ht="17.100000000000001" customHeight="1" x14ac:dyDescent="0.2">
      <c r="A73" s="105" t="str">
        <f t="shared" si="1"/>
        <v>N</v>
      </c>
      <c r="B73" s="183">
        <f>'3 Staffing-Employee &amp; Contract'!B74</f>
        <v>30</v>
      </c>
      <c r="C73" s="372" t="str">
        <f>IF(VLOOKUP($B73,'3 Staffing-Employee &amp; Contract'!$B$45:$R$79,2,FALSE)&lt;&gt;"",VLOOKUP($B73,'3 Staffing-Employee &amp; Contract'!$B$45:$R$79,2,FALSE),"")</f>
        <v/>
      </c>
      <c r="D73" s="372"/>
      <c r="E73" s="372"/>
      <c r="F73" s="248">
        <f>IF(VLOOKUP($B73,'3 Staffing-Employee &amp; Contract'!$B$45:$R$79,17,FALSE)&lt;&gt;"",VLOOKUP($B73,'3 Staffing-Employee &amp; Contract'!$B$45:$R$79,17,FALSE),"")</f>
        <v>0</v>
      </c>
    </row>
    <row r="74" spans="1:6" s="43" customFormat="1" ht="17.100000000000001" customHeight="1" x14ac:dyDescent="0.2">
      <c r="A74" s="105" t="str">
        <f t="shared" si="1"/>
        <v>N</v>
      </c>
      <c r="B74" s="183">
        <f>'3 Staffing-Employee &amp; Contract'!B75</f>
        <v>31</v>
      </c>
      <c r="C74" s="372" t="str">
        <f>IF(VLOOKUP($B74,'3 Staffing-Employee &amp; Contract'!$B$45:$R$79,2,FALSE)&lt;&gt;"",VLOOKUP($B74,'3 Staffing-Employee &amp; Contract'!$B$45:$R$79,2,FALSE),"")</f>
        <v/>
      </c>
      <c r="D74" s="372"/>
      <c r="E74" s="372"/>
      <c r="F74" s="248">
        <f>IF(VLOOKUP($B74,'3 Staffing-Employee &amp; Contract'!$B$45:$R$79,17,FALSE)&lt;&gt;"",VLOOKUP($B74,'3 Staffing-Employee &amp; Contract'!$B$45:$R$79,17,FALSE),"")</f>
        <v>0</v>
      </c>
    </row>
    <row r="75" spans="1:6" s="43" customFormat="1" ht="17.100000000000001" customHeight="1" x14ac:dyDescent="0.2">
      <c r="A75" s="105" t="str">
        <f t="shared" si="1"/>
        <v>N</v>
      </c>
      <c r="B75" s="183">
        <f>'3 Staffing-Employee &amp; Contract'!B76</f>
        <v>32</v>
      </c>
      <c r="C75" s="372" t="str">
        <f>IF(VLOOKUP($B75,'3 Staffing-Employee &amp; Contract'!$B$45:$R$79,2,FALSE)&lt;&gt;"",VLOOKUP($B75,'3 Staffing-Employee &amp; Contract'!$B$45:$R$79,2,FALSE),"")</f>
        <v/>
      </c>
      <c r="D75" s="372"/>
      <c r="E75" s="372"/>
      <c r="F75" s="248">
        <f>IF(VLOOKUP($B75,'3 Staffing-Employee &amp; Contract'!$B$45:$R$79,17,FALSE)&lt;&gt;"",VLOOKUP($B75,'3 Staffing-Employee &amp; Contract'!$B$45:$R$79,17,FALSE),"")</f>
        <v>0</v>
      </c>
    </row>
    <row r="76" spans="1:6" s="43" customFormat="1" ht="17.100000000000001" customHeight="1" x14ac:dyDescent="0.2">
      <c r="A76" s="105" t="str">
        <f t="shared" si="1"/>
        <v>N</v>
      </c>
      <c r="B76" s="183">
        <f>'3 Staffing-Employee &amp; Contract'!B77</f>
        <v>33</v>
      </c>
      <c r="C76" s="372" t="str">
        <f>IF(VLOOKUP($B76,'3 Staffing-Employee &amp; Contract'!$B$45:$R$79,2,FALSE)&lt;&gt;"",VLOOKUP($B76,'3 Staffing-Employee &amp; Contract'!$B$45:$R$79,2,FALSE),"")</f>
        <v/>
      </c>
      <c r="D76" s="372"/>
      <c r="E76" s="372"/>
      <c r="F76" s="248">
        <f>IF(VLOOKUP($B76,'3 Staffing-Employee &amp; Contract'!$B$45:$R$79,17,FALSE)&lt;&gt;"",VLOOKUP($B76,'3 Staffing-Employee &amp; Contract'!$B$45:$R$79,17,FALSE),"")</f>
        <v>0</v>
      </c>
    </row>
    <row r="77" spans="1:6" s="43" customFormat="1" ht="17.100000000000001" customHeight="1" x14ac:dyDescent="0.2">
      <c r="A77" s="105" t="str">
        <f t="shared" si="1"/>
        <v>N</v>
      </c>
      <c r="B77" s="183">
        <f>'3 Staffing-Employee &amp; Contract'!B78</f>
        <v>34</v>
      </c>
      <c r="C77" s="372" t="str">
        <f>IF(VLOOKUP($B77,'3 Staffing-Employee &amp; Contract'!$B$45:$R$79,2,FALSE)&lt;&gt;"",VLOOKUP($B77,'3 Staffing-Employee &amp; Contract'!$B$45:$R$79,2,FALSE),"")</f>
        <v/>
      </c>
      <c r="D77" s="372"/>
      <c r="E77" s="372"/>
      <c r="F77" s="248">
        <f>IF(VLOOKUP($B77,'3 Staffing-Employee &amp; Contract'!$B$45:$R$79,17,FALSE)&lt;&gt;"",VLOOKUP($B77,'3 Staffing-Employee &amp; Contract'!$B$45:$R$79,17,FALSE),"")</f>
        <v>0</v>
      </c>
    </row>
    <row r="78" spans="1:6" s="43" customFormat="1" ht="17.100000000000001" customHeight="1" x14ac:dyDescent="0.2">
      <c r="A78" s="105" t="str">
        <f t="shared" si="1"/>
        <v>N</v>
      </c>
      <c r="B78" s="183">
        <f>'3 Staffing-Employee &amp; Contract'!B79</f>
        <v>35</v>
      </c>
      <c r="C78" s="372" t="str">
        <f>IF(VLOOKUP($B78,'3 Staffing-Employee &amp; Contract'!$B$45:$R$79,2,FALSE)&lt;&gt;"",VLOOKUP($B78,'3 Staffing-Employee &amp; Contract'!$B$45:$R$79,2,FALSE),"")</f>
        <v/>
      </c>
      <c r="D78" s="372"/>
      <c r="E78" s="372"/>
      <c r="F78" s="248">
        <f>IF(VLOOKUP($B78,'3 Staffing-Employee &amp; Contract'!$B$45:$R$79,17,FALSE)&lt;&gt;"",VLOOKUP($B78,'3 Staffing-Employee &amp; Contract'!$B$45:$R$79,17,FALSE),"")</f>
        <v>0</v>
      </c>
    </row>
    <row r="79" spans="1:6" s="71" customFormat="1" ht="17.100000000000001" customHeight="1" x14ac:dyDescent="0.2">
      <c r="A79" s="104" t="s">
        <v>65</v>
      </c>
      <c r="B79" s="395" t="s">
        <v>76</v>
      </c>
      <c r="C79" s="395"/>
      <c r="D79" s="395"/>
      <c r="E79" s="395"/>
      <c r="F79" s="249">
        <f>SUM(F80:F104)</f>
        <v>0</v>
      </c>
    </row>
    <row r="80" spans="1:6" s="43" customFormat="1" ht="17.100000000000001" customHeight="1" x14ac:dyDescent="0.2">
      <c r="A80" s="104" t="s">
        <v>65</v>
      </c>
      <c r="B80" s="183">
        <f>'4 Program Expenses'!B6</f>
        <v>1</v>
      </c>
      <c r="C80" s="372" t="str">
        <f>IF(VLOOKUP($B80,'4 Program Expenses'!$B$6:$G$31,2,FALSE)&lt;&gt;0,VLOOKUP($B80,'4 Program Expenses'!$B$6:$G$31,2,FALSE),"")</f>
        <v>Postage</v>
      </c>
      <c r="D80" s="372"/>
      <c r="E80" s="372"/>
      <c r="F80" s="250" t="str">
        <f>IF(VLOOKUP($B80,'4 Program Expenses'!$B$6:$G$31,6,FALSE)&lt;&gt;0,VLOOKUP($B80,'4 Program Expenses'!$B$6:$G$31,6,FALSE),"")</f>
        <v/>
      </c>
    </row>
    <row r="81" spans="1:6" s="43" customFormat="1" ht="17.100000000000001" customHeight="1" x14ac:dyDescent="0.2">
      <c r="A81" s="105" t="str">
        <f t="shared" ref="A81:A104" si="2">IF(C81&lt;&gt;"","Y",IF(F81&lt;&gt;"","Y","N"))</f>
        <v>N</v>
      </c>
      <c r="B81" s="183">
        <f>'4 Program Expenses'!B7</f>
        <v>2</v>
      </c>
      <c r="C81" s="394" t="str">
        <f>IF(VLOOKUP($B81,'4 Program Expenses'!$B$6:$G$31,2,FALSE)&lt;&gt;0,VLOOKUP($B81,'4 Program Expenses'!$B$6:$G$31,2,FALSE),"")</f>
        <v/>
      </c>
      <c r="D81" s="394"/>
      <c r="E81" s="394"/>
      <c r="F81" s="250" t="str">
        <f>IF(VLOOKUP($B81,'4 Program Expenses'!$B$6:$G$31,6,FALSE)&lt;&gt;0,VLOOKUP($B81,'4 Program Expenses'!$B$6:$G$31,6,FALSE),"")</f>
        <v/>
      </c>
    </row>
    <row r="82" spans="1:6" s="43" customFormat="1" ht="17.100000000000001" customHeight="1" x14ac:dyDescent="0.2">
      <c r="A82" s="105" t="str">
        <f t="shared" si="2"/>
        <v>N</v>
      </c>
      <c r="B82" s="183">
        <f>'4 Program Expenses'!B8</f>
        <v>3</v>
      </c>
      <c r="C82" s="394" t="str">
        <f>IF(VLOOKUP($B82,'4 Program Expenses'!$B$6:$G$31,2,FALSE)&lt;&gt;0,VLOOKUP($B82,'4 Program Expenses'!$B$6:$G$31,2,FALSE),"")</f>
        <v/>
      </c>
      <c r="D82" s="394"/>
      <c r="E82" s="394"/>
      <c r="F82" s="250" t="str">
        <f>IF(VLOOKUP($B82,'4 Program Expenses'!$B$6:$G$31,6,FALSE)&lt;&gt;0,VLOOKUP($B82,'4 Program Expenses'!$B$6:$G$31,6,FALSE),"")</f>
        <v/>
      </c>
    </row>
    <row r="83" spans="1:6" s="43" customFormat="1" ht="17.100000000000001" customHeight="1" x14ac:dyDescent="0.2">
      <c r="A83" s="105" t="str">
        <f t="shared" si="2"/>
        <v>N</v>
      </c>
      <c r="B83" s="183">
        <f>'4 Program Expenses'!B9</f>
        <v>4</v>
      </c>
      <c r="C83" s="394" t="str">
        <f>IF(VLOOKUP($B83,'4 Program Expenses'!$B$6:$G$31,2,FALSE)&lt;&gt;0,VLOOKUP($B83,'4 Program Expenses'!$B$6:$G$31,2,FALSE),"")</f>
        <v/>
      </c>
      <c r="D83" s="394"/>
      <c r="E83" s="394"/>
      <c r="F83" s="250" t="str">
        <f>IF(VLOOKUP($B83,'4 Program Expenses'!$B$6:$G$31,6,FALSE)&lt;&gt;0,VLOOKUP($B83,'4 Program Expenses'!$B$6:$G$31,6,FALSE),"")</f>
        <v/>
      </c>
    </row>
    <row r="84" spans="1:6" s="43" customFormat="1" ht="17.100000000000001" customHeight="1" x14ac:dyDescent="0.2">
      <c r="A84" s="105" t="str">
        <f t="shared" si="2"/>
        <v>N</v>
      </c>
      <c r="B84" s="183">
        <f>'4 Program Expenses'!B10</f>
        <v>5</v>
      </c>
      <c r="C84" s="394" t="str">
        <f>IF(VLOOKUP($B84,'4 Program Expenses'!$B$6:$G$31,2,FALSE)&lt;&gt;0,VLOOKUP($B84,'4 Program Expenses'!$B$6:$G$31,2,FALSE),"")</f>
        <v/>
      </c>
      <c r="D84" s="394"/>
      <c r="E84" s="394"/>
      <c r="F84" s="250" t="str">
        <f>IF(VLOOKUP($B84,'4 Program Expenses'!$B$6:$G$31,6,FALSE)&lt;&gt;0,VLOOKUP($B84,'4 Program Expenses'!$B$6:$G$31,6,FALSE),"")</f>
        <v/>
      </c>
    </row>
    <row r="85" spans="1:6" s="43" customFormat="1" ht="17.100000000000001" customHeight="1" x14ac:dyDescent="0.2">
      <c r="A85" s="105" t="str">
        <f t="shared" si="2"/>
        <v>N</v>
      </c>
      <c r="B85" s="183">
        <f>'4 Program Expenses'!B11</f>
        <v>6</v>
      </c>
      <c r="C85" s="394" t="str">
        <f>IF(VLOOKUP($B85,'4 Program Expenses'!$B$6:$G$31,2,FALSE)&lt;&gt;0,VLOOKUP($B85,'4 Program Expenses'!$B$6:$G$31,2,FALSE),"")</f>
        <v/>
      </c>
      <c r="D85" s="394"/>
      <c r="E85" s="394"/>
      <c r="F85" s="250" t="str">
        <f>IF(VLOOKUP($B85,'4 Program Expenses'!$B$6:$G$31,6,FALSE)&lt;&gt;0,VLOOKUP($B85,'4 Program Expenses'!$B$6:$G$31,6,FALSE),"")</f>
        <v/>
      </c>
    </row>
    <row r="86" spans="1:6" s="43" customFormat="1" ht="17.100000000000001" customHeight="1" x14ac:dyDescent="0.2">
      <c r="A86" s="105" t="str">
        <f t="shared" si="2"/>
        <v>N</v>
      </c>
      <c r="B86" s="183">
        <f>'4 Program Expenses'!B12</f>
        <v>7</v>
      </c>
      <c r="C86" s="394" t="str">
        <f>IF(VLOOKUP($B86,'4 Program Expenses'!$B$6:$G$31,2,FALSE)&lt;&gt;0,VLOOKUP($B86,'4 Program Expenses'!$B$6:$G$31,2,FALSE),"")</f>
        <v/>
      </c>
      <c r="D86" s="394"/>
      <c r="E86" s="394"/>
      <c r="F86" s="250" t="str">
        <f>IF(VLOOKUP($B86,'4 Program Expenses'!$B$6:$G$31,6,FALSE)&lt;&gt;0,VLOOKUP($B86,'4 Program Expenses'!$B$6:$G$31,6,FALSE),"")</f>
        <v/>
      </c>
    </row>
    <row r="87" spans="1:6" s="43" customFormat="1" ht="17.100000000000001" customHeight="1" x14ac:dyDescent="0.2">
      <c r="A87" s="105" t="str">
        <f t="shared" si="2"/>
        <v>N</v>
      </c>
      <c r="B87" s="183">
        <f>'4 Program Expenses'!B13</f>
        <v>8</v>
      </c>
      <c r="C87" s="394" t="str">
        <f>IF(VLOOKUP($B87,'4 Program Expenses'!$B$6:$G$31,2,FALSE)&lt;&gt;0,VLOOKUP($B87,'4 Program Expenses'!$B$6:$G$31,2,FALSE),"")</f>
        <v/>
      </c>
      <c r="D87" s="394"/>
      <c r="E87" s="394"/>
      <c r="F87" s="250" t="str">
        <f>IF(VLOOKUP($B87,'4 Program Expenses'!$B$6:$G$31,6,FALSE)&lt;&gt;0,VLOOKUP($B87,'4 Program Expenses'!$B$6:$G$31,6,FALSE),"")</f>
        <v/>
      </c>
    </row>
    <row r="88" spans="1:6" s="43" customFormat="1" ht="17.100000000000001" customHeight="1" x14ac:dyDescent="0.2">
      <c r="A88" s="105" t="str">
        <f t="shared" si="2"/>
        <v>N</v>
      </c>
      <c r="B88" s="183">
        <f>'4 Program Expenses'!B14</f>
        <v>9</v>
      </c>
      <c r="C88" s="394" t="str">
        <f>IF(VLOOKUP($B88,'4 Program Expenses'!$B$6:$G$31,2,FALSE)&lt;&gt;0,VLOOKUP($B88,'4 Program Expenses'!$B$6:$G$31,2,FALSE),"")</f>
        <v/>
      </c>
      <c r="D88" s="394"/>
      <c r="E88" s="394"/>
      <c r="F88" s="250" t="str">
        <f>IF(VLOOKUP($B88,'4 Program Expenses'!$B$6:$G$31,6,FALSE)&lt;&gt;0,VLOOKUP($B88,'4 Program Expenses'!$B$6:$G$31,6,FALSE),"")</f>
        <v/>
      </c>
    </row>
    <row r="89" spans="1:6" s="43" customFormat="1" ht="17.100000000000001" customHeight="1" x14ac:dyDescent="0.2">
      <c r="A89" s="105" t="str">
        <f t="shared" si="2"/>
        <v>N</v>
      </c>
      <c r="B89" s="183">
        <f>'4 Program Expenses'!B15</f>
        <v>10</v>
      </c>
      <c r="C89" s="394" t="str">
        <f>IF(VLOOKUP($B89,'4 Program Expenses'!$B$6:$G$31,2,FALSE)&lt;&gt;0,VLOOKUP($B89,'4 Program Expenses'!$B$6:$G$31,2,FALSE),"")</f>
        <v/>
      </c>
      <c r="D89" s="394"/>
      <c r="E89" s="394"/>
      <c r="F89" s="250" t="str">
        <f>IF(VLOOKUP($B89,'4 Program Expenses'!$B$6:$G$31,6,FALSE)&lt;&gt;0,VLOOKUP($B89,'4 Program Expenses'!$B$6:$G$31,6,FALSE),"")</f>
        <v/>
      </c>
    </row>
    <row r="90" spans="1:6" s="43" customFormat="1" ht="17.100000000000001" customHeight="1" x14ac:dyDescent="0.2">
      <c r="A90" s="105" t="str">
        <f t="shared" si="2"/>
        <v>N</v>
      </c>
      <c r="B90" s="183">
        <f>'4 Program Expenses'!B16</f>
        <v>11</v>
      </c>
      <c r="C90" s="394" t="str">
        <f>IF(VLOOKUP($B90,'4 Program Expenses'!$B$6:$G$31,2,FALSE)&lt;&gt;0,VLOOKUP($B90,'4 Program Expenses'!$B$6:$G$31,2,FALSE),"")</f>
        <v/>
      </c>
      <c r="D90" s="394"/>
      <c r="E90" s="394"/>
      <c r="F90" s="250" t="str">
        <f>IF(VLOOKUP($B90,'4 Program Expenses'!$B$6:$G$31,6,FALSE)&lt;&gt;0,VLOOKUP($B90,'4 Program Expenses'!$B$6:$G$31,6,FALSE),"")</f>
        <v/>
      </c>
    </row>
    <row r="91" spans="1:6" s="43" customFormat="1" ht="17.100000000000001" customHeight="1" x14ac:dyDescent="0.2">
      <c r="A91" s="105" t="str">
        <f t="shared" si="2"/>
        <v>N</v>
      </c>
      <c r="B91" s="183">
        <f>'4 Program Expenses'!B17</f>
        <v>12</v>
      </c>
      <c r="C91" s="394" t="str">
        <f>IF(VLOOKUP($B91,'4 Program Expenses'!$B$6:$G$31,2,FALSE)&lt;&gt;0,VLOOKUP($B91,'4 Program Expenses'!$B$6:$G$31,2,FALSE),"")</f>
        <v/>
      </c>
      <c r="D91" s="394"/>
      <c r="E91" s="394"/>
      <c r="F91" s="250" t="str">
        <f>IF(VLOOKUP($B91,'4 Program Expenses'!$B$6:$G$31,6,FALSE)&lt;&gt;0,VLOOKUP($B91,'4 Program Expenses'!$B$6:$G$31,6,FALSE),"")</f>
        <v/>
      </c>
    </row>
    <row r="92" spans="1:6" s="43" customFormat="1" ht="17.100000000000001" customHeight="1" x14ac:dyDescent="0.2">
      <c r="A92" s="105" t="str">
        <f t="shared" si="2"/>
        <v>N</v>
      </c>
      <c r="B92" s="183">
        <f>'4 Program Expenses'!B18</f>
        <v>13</v>
      </c>
      <c r="C92" s="394" t="str">
        <f>IF(VLOOKUP($B92,'4 Program Expenses'!$B$6:$G$31,2,FALSE)&lt;&gt;0,VLOOKUP($B92,'4 Program Expenses'!$B$6:$G$31,2,FALSE),"")</f>
        <v/>
      </c>
      <c r="D92" s="394"/>
      <c r="E92" s="394"/>
      <c r="F92" s="250" t="str">
        <f>IF(VLOOKUP($B92,'4 Program Expenses'!$B$6:$G$31,6,FALSE)&lt;&gt;0,VLOOKUP($B92,'4 Program Expenses'!$B$6:$G$31,6,FALSE),"")</f>
        <v/>
      </c>
    </row>
    <row r="93" spans="1:6" s="43" customFormat="1" ht="17.100000000000001" customHeight="1" x14ac:dyDescent="0.2">
      <c r="A93" s="105" t="str">
        <f t="shared" si="2"/>
        <v>N</v>
      </c>
      <c r="B93" s="183">
        <f>'4 Program Expenses'!B19</f>
        <v>14</v>
      </c>
      <c r="C93" s="394" t="str">
        <f>IF(VLOOKUP($B93,'4 Program Expenses'!$B$6:$G$31,2,FALSE)&lt;&gt;0,VLOOKUP($B93,'4 Program Expenses'!$B$6:$G$31,2,FALSE),"")</f>
        <v/>
      </c>
      <c r="D93" s="394"/>
      <c r="E93" s="394"/>
      <c r="F93" s="250" t="str">
        <f>IF(VLOOKUP($B93,'4 Program Expenses'!$B$6:$G$31,6,FALSE)&lt;&gt;0,VLOOKUP($B93,'4 Program Expenses'!$B$6:$G$31,6,FALSE),"")</f>
        <v/>
      </c>
    </row>
    <row r="94" spans="1:6" s="43" customFormat="1" ht="17.100000000000001" customHeight="1" x14ac:dyDescent="0.2">
      <c r="A94" s="105" t="str">
        <f t="shared" si="2"/>
        <v>N</v>
      </c>
      <c r="B94" s="183">
        <f>'4 Program Expenses'!B20</f>
        <v>15</v>
      </c>
      <c r="C94" s="394" t="str">
        <f>IF(VLOOKUP($B94,'4 Program Expenses'!$B$6:$G$31,2,FALSE)&lt;&gt;0,VLOOKUP($B94,'4 Program Expenses'!$B$6:$G$31,2,FALSE),"")</f>
        <v/>
      </c>
      <c r="D94" s="394"/>
      <c r="E94" s="394"/>
      <c r="F94" s="250" t="str">
        <f>IF(VLOOKUP($B94,'4 Program Expenses'!$B$6:$G$31,6,FALSE)&lt;&gt;0,VLOOKUP($B94,'4 Program Expenses'!$B$6:$G$31,6,FALSE),"")</f>
        <v/>
      </c>
    </row>
    <row r="95" spans="1:6" s="43" customFormat="1" ht="17.100000000000001" customHeight="1" x14ac:dyDescent="0.2">
      <c r="A95" s="105" t="str">
        <f t="shared" si="2"/>
        <v>N</v>
      </c>
      <c r="B95" s="183">
        <f>'4 Program Expenses'!B21</f>
        <v>16</v>
      </c>
      <c r="C95" s="394" t="str">
        <f>IF(VLOOKUP($B95,'4 Program Expenses'!$B$6:$G$31,2,FALSE)&lt;&gt;0,VLOOKUP($B95,'4 Program Expenses'!$B$6:$G$31,2,FALSE),"")</f>
        <v/>
      </c>
      <c r="D95" s="394"/>
      <c r="E95" s="394"/>
      <c r="F95" s="250" t="str">
        <f>IF(VLOOKUP($B95,'4 Program Expenses'!$B$6:$G$31,6,FALSE)&lt;&gt;0,VLOOKUP($B95,'4 Program Expenses'!$B$6:$G$31,6,FALSE),"")</f>
        <v/>
      </c>
    </row>
    <row r="96" spans="1:6" s="43" customFormat="1" ht="17.100000000000001" customHeight="1" x14ac:dyDescent="0.2">
      <c r="A96" s="105" t="str">
        <f t="shared" si="2"/>
        <v>N</v>
      </c>
      <c r="B96" s="183">
        <f>'4 Program Expenses'!B22</f>
        <v>17</v>
      </c>
      <c r="C96" s="394" t="str">
        <f>IF(VLOOKUP($B96,'4 Program Expenses'!$B$6:$G$31,2,FALSE)&lt;&gt;0,VLOOKUP($B96,'4 Program Expenses'!$B$6:$G$31,2,FALSE),"")</f>
        <v/>
      </c>
      <c r="D96" s="394"/>
      <c r="E96" s="394"/>
      <c r="F96" s="250" t="str">
        <f>IF(VLOOKUP($B96,'4 Program Expenses'!$B$6:$G$31,6,FALSE)&lt;&gt;0,VLOOKUP($B96,'4 Program Expenses'!$B$6:$G$31,6,FALSE),"")</f>
        <v/>
      </c>
    </row>
    <row r="97" spans="1:6" s="43" customFormat="1" ht="17.100000000000001" customHeight="1" x14ac:dyDescent="0.2">
      <c r="A97" s="105" t="str">
        <f t="shared" si="2"/>
        <v>N</v>
      </c>
      <c r="B97" s="183">
        <f>'4 Program Expenses'!B23</f>
        <v>18</v>
      </c>
      <c r="C97" s="394" t="str">
        <f>IF(VLOOKUP($B97,'4 Program Expenses'!$B$6:$G$31,2,FALSE)&lt;&gt;0,VLOOKUP($B97,'4 Program Expenses'!$B$6:$G$31,2,FALSE),"")</f>
        <v/>
      </c>
      <c r="D97" s="394"/>
      <c r="E97" s="394"/>
      <c r="F97" s="250" t="str">
        <f>IF(VLOOKUP($B97,'4 Program Expenses'!$B$6:$G$31,6,FALSE)&lt;&gt;0,VLOOKUP($B97,'4 Program Expenses'!$B$6:$G$31,6,FALSE),"")</f>
        <v/>
      </c>
    </row>
    <row r="98" spans="1:6" s="43" customFormat="1" ht="17.100000000000001" customHeight="1" x14ac:dyDescent="0.2">
      <c r="A98" s="105" t="str">
        <f t="shared" si="2"/>
        <v>N</v>
      </c>
      <c r="B98" s="183">
        <f>'4 Program Expenses'!B24</f>
        <v>19</v>
      </c>
      <c r="C98" s="394" t="str">
        <f>IF(VLOOKUP($B98,'4 Program Expenses'!$B$6:$G$31,2,FALSE)&lt;&gt;0,VLOOKUP($B98,'4 Program Expenses'!$B$6:$G$31,2,FALSE),"")</f>
        <v/>
      </c>
      <c r="D98" s="394"/>
      <c r="E98" s="394"/>
      <c r="F98" s="250" t="str">
        <f>IF(VLOOKUP($B98,'4 Program Expenses'!$B$6:$G$31,6,FALSE)&lt;&gt;0,VLOOKUP($B98,'4 Program Expenses'!$B$6:$G$31,6,FALSE),"")</f>
        <v/>
      </c>
    </row>
    <row r="99" spans="1:6" s="43" customFormat="1" ht="17.100000000000001" customHeight="1" x14ac:dyDescent="0.2">
      <c r="A99" s="105" t="str">
        <f t="shared" si="2"/>
        <v>N</v>
      </c>
      <c r="B99" s="183">
        <f>'4 Program Expenses'!B25</f>
        <v>20</v>
      </c>
      <c r="C99" s="394" t="str">
        <f>IF(VLOOKUP($B99,'4 Program Expenses'!$B$6:$G$31,2,FALSE)&lt;&gt;0,VLOOKUP($B99,'4 Program Expenses'!$B$6:$G$31,2,FALSE),"")</f>
        <v/>
      </c>
      <c r="D99" s="394"/>
      <c r="E99" s="394"/>
      <c r="F99" s="250" t="str">
        <f>IF(VLOOKUP($B99,'4 Program Expenses'!$B$6:$G$31,6,FALSE)&lt;&gt;0,VLOOKUP($B99,'4 Program Expenses'!$B$6:$G$31,6,FALSE),"")</f>
        <v/>
      </c>
    </row>
    <row r="100" spans="1:6" s="43" customFormat="1" ht="17.100000000000001" customHeight="1" x14ac:dyDescent="0.2">
      <c r="A100" s="105" t="str">
        <f t="shared" si="2"/>
        <v>N</v>
      </c>
      <c r="B100" s="183">
        <f>'4 Program Expenses'!B26</f>
        <v>21</v>
      </c>
      <c r="C100" s="394" t="str">
        <f>IF(VLOOKUP($B100,'4 Program Expenses'!$B$6:$G$31,2,FALSE)&lt;&gt;0,VLOOKUP($B100,'4 Program Expenses'!$B$6:$G$31,2,FALSE),"")</f>
        <v/>
      </c>
      <c r="D100" s="394"/>
      <c r="E100" s="394"/>
      <c r="F100" s="250" t="str">
        <f>IF(VLOOKUP($B100,'4 Program Expenses'!$B$6:$G$31,6,FALSE)&lt;&gt;0,VLOOKUP($B100,'4 Program Expenses'!$B$6:$G$31,6,FALSE),"")</f>
        <v/>
      </c>
    </row>
    <row r="101" spans="1:6" s="43" customFormat="1" ht="17.100000000000001" customHeight="1" x14ac:dyDescent="0.2">
      <c r="A101" s="105" t="str">
        <f t="shared" si="2"/>
        <v>N</v>
      </c>
      <c r="B101" s="183">
        <f>'4 Program Expenses'!B27</f>
        <v>22</v>
      </c>
      <c r="C101" s="394" t="str">
        <f>IF(VLOOKUP($B101,'4 Program Expenses'!$B$6:$G$31,2,FALSE)&lt;&gt;0,VLOOKUP($B101,'4 Program Expenses'!$B$6:$G$31,2,FALSE),"")</f>
        <v/>
      </c>
      <c r="D101" s="394"/>
      <c r="E101" s="394"/>
      <c r="F101" s="250" t="str">
        <f>IF(VLOOKUP($B101,'4 Program Expenses'!$B$6:$G$31,6,FALSE)&lt;&gt;0,VLOOKUP($B101,'4 Program Expenses'!$B$6:$G$31,6,FALSE),"")</f>
        <v/>
      </c>
    </row>
    <row r="102" spans="1:6" s="43" customFormat="1" ht="17.100000000000001" customHeight="1" x14ac:dyDescent="0.2">
      <c r="A102" s="105" t="str">
        <f t="shared" si="2"/>
        <v>N</v>
      </c>
      <c r="B102" s="183">
        <f>'4 Program Expenses'!B28</f>
        <v>23</v>
      </c>
      <c r="C102" s="394" t="str">
        <f>IF(VLOOKUP($B102,'4 Program Expenses'!$B$6:$G$31,2,FALSE)&lt;&gt;0,VLOOKUP($B102,'4 Program Expenses'!$B$6:$G$31,2,FALSE),"")</f>
        <v/>
      </c>
      <c r="D102" s="394"/>
      <c r="E102" s="394"/>
      <c r="F102" s="250" t="str">
        <f>IF(VLOOKUP($B102,'4 Program Expenses'!$B$6:$G$31,6,FALSE)&lt;&gt;0,VLOOKUP($B102,'4 Program Expenses'!$B$6:$G$31,6,FALSE),"")</f>
        <v/>
      </c>
    </row>
    <row r="103" spans="1:6" s="43" customFormat="1" ht="17.100000000000001" customHeight="1" x14ac:dyDescent="0.2">
      <c r="A103" s="105" t="str">
        <f t="shared" si="2"/>
        <v>N</v>
      </c>
      <c r="B103" s="183">
        <f>'4 Program Expenses'!B29</f>
        <v>24</v>
      </c>
      <c r="C103" s="394" t="str">
        <f>IF(VLOOKUP($B103,'4 Program Expenses'!$B$6:$G$31,2,FALSE)&lt;&gt;0,VLOOKUP($B103,'4 Program Expenses'!$B$6:$G$31,2,FALSE),"")</f>
        <v/>
      </c>
      <c r="D103" s="394"/>
      <c r="E103" s="394"/>
      <c r="F103" s="250" t="str">
        <f>IF(VLOOKUP($B103,'4 Program Expenses'!$B$6:$G$31,6,FALSE)&lt;&gt;0,VLOOKUP($B103,'4 Program Expenses'!$B$6:$G$31,6,FALSE),"")</f>
        <v/>
      </c>
    </row>
    <row r="104" spans="1:6" s="43" customFormat="1" ht="17.100000000000001" customHeight="1" x14ac:dyDescent="0.2">
      <c r="A104" s="105" t="str">
        <f t="shared" si="2"/>
        <v>N</v>
      </c>
      <c r="B104" s="183">
        <f>'4 Program Expenses'!B30</f>
        <v>25</v>
      </c>
      <c r="C104" s="394" t="str">
        <f>IF(VLOOKUP($B104,'4 Program Expenses'!$B$6:$G$31,2,FALSE)&lt;&gt;0,VLOOKUP($B104,'4 Program Expenses'!$B$6:$G$31,2,FALSE),"")</f>
        <v/>
      </c>
      <c r="D104" s="394"/>
      <c r="E104" s="394"/>
      <c r="F104" s="250" t="str">
        <f>IF(VLOOKUP($B104,'4 Program Expenses'!$B$6:$G$31,6,FALSE)&lt;&gt;0,VLOOKUP($B104,'4 Program Expenses'!$B$6:$G$31,6,FALSE),"")</f>
        <v/>
      </c>
    </row>
    <row r="105" spans="1:6" s="71" customFormat="1" ht="17.100000000000001" customHeight="1" x14ac:dyDescent="0.2">
      <c r="A105" s="104" t="s">
        <v>65</v>
      </c>
      <c r="B105" s="395" t="s">
        <v>1</v>
      </c>
      <c r="C105" s="395"/>
      <c r="D105" s="395"/>
      <c r="E105" s="395"/>
      <c r="F105" s="251">
        <f>SUM(F106:F107)</f>
        <v>0</v>
      </c>
    </row>
    <row r="106" spans="1:6" s="43" customFormat="1" ht="17.100000000000001" customHeight="1" x14ac:dyDescent="0.2">
      <c r="A106" s="104" t="s">
        <v>65</v>
      </c>
      <c r="B106" s="183">
        <v>1</v>
      </c>
      <c r="C106" s="393" t="s">
        <v>2</v>
      </c>
      <c r="D106" s="393"/>
      <c r="E106" s="393"/>
      <c r="F106" s="252" t="str">
        <f>IF('5 Travel'!S22&gt;0,ROUND('5 Travel'!S22,0),"")</f>
        <v/>
      </c>
    </row>
    <row r="107" spans="1:6" s="43" customFormat="1" ht="17.100000000000001" customHeight="1" x14ac:dyDescent="0.2">
      <c r="A107" s="104" t="s">
        <v>65</v>
      </c>
      <c r="B107" s="183">
        <f>B106+1</f>
        <v>2</v>
      </c>
      <c r="C107" s="393" t="s">
        <v>3</v>
      </c>
      <c r="D107" s="393"/>
      <c r="E107" s="393"/>
      <c r="F107" s="252" t="str">
        <f>IF('5 Travel'!S38&gt;0,ROUND('5 Travel'!S38,0),"")</f>
        <v/>
      </c>
    </row>
    <row r="108" spans="1:6" s="71" customFormat="1" ht="17.100000000000001" customHeight="1" x14ac:dyDescent="0.2">
      <c r="A108" s="104" t="s">
        <v>65</v>
      </c>
      <c r="B108" s="395" t="s">
        <v>95</v>
      </c>
      <c r="C108" s="395"/>
      <c r="D108" s="395"/>
      <c r="E108" s="395"/>
      <c r="F108" s="251">
        <f>SUM(F109:F118)</f>
        <v>0</v>
      </c>
    </row>
    <row r="109" spans="1:6" s="43" customFormat="1" ht="17.100000000000001" customHeight="1" x14ac:dyDescent="0.2">
      <c r="A109" s="105" t="str">
        <f t="shared" ref="A109:A118" si="3">IF(C109&lt;&gt;"","Y",IF(F109&lt;&gt;"","Y","N"))</f>
        <v>N</v>
      </c>
      <c r="B109" s="183">
        <f>'6 Admin-Space-Misc'!B6</f>
        <v>1</v>
      </c>
      <c r="C109" s="372" t="str">
        <f>IF(VLOOKUP($B109,'6 Admin-Space-Misc'!$B$6:$G$15,2,FALSE)&lt;&gt;0,VLOOKUP($B109,'6 Admin-Space-Misc'!$B$6:$G$15,2,FALSE),"")</f>
        <v/>
      </c>
      <c r="D109" s="372"/>
      <c r="E109" s="372"/>
      <c r="F109" s="248" t="str">
        <f>IF(VLOOKUP($B109,'6 Admin-Space-Misc'!$B$6:$G$15,6,FALSE)&lt;&gt;0,VLOOKUP($B109,'6 Admin-Space-Misc'!$B$6:$G$15,6,FALSE),"")</f>
        <v/>
      </c>
    </row>
    <row r="110" spans="1:6" s="43" customFormat="1" ht="17.100000000000001" customHeight="1" x14ac:dyDescent="0.2">
      <c r="A110" s="105" t="str">
        <f t="shared" si="3"/>
        <v>N</v>
      </c>
      <c r="B110" s="183">
        <f>'6 Admin-Space-Misc'!B7</f>
        <v>2</v>
      </c>
      <c r="C110" s="372" t="str">
        <f>IF(VLOOKUP($B110,'6 Admin-Space-Misc'!$B$6:$G$15,2,FALSE)&lt;&gt;0,VLOOKUP($B110,'6 Admin-Space-Misc'!$B$6:$G$15,2,FALSE),"")</f>
        <v/>
      </c>
      <c r="D110" s="372"/>
      <c r="E110" s="372"/>
      <c r="F110" s="248" t="str">
        <f>IF(VLOOKUP($B110,'6 Admin-Space-Misc'!$B$6:$G$15,6,FALSE)&lt;&gt;0,VLOOKUP($B110,'6 Admin-Space-Misc'!$B$6:$G$15,6,FALSE),"")</f>
        <v/>
      </c>
    </row>
    <row r="111" spans="1:6" s="43" customFormat="1" ht="17.100000000000001" customHeight="1" x14ac:dyDescent="0.2">
      <c r="A111" s="105" t="str">
        <f t="shared" si="3"/>
        <v>N</v>
      </c>
      <c r="B111" s="183">
        <f>'6 Admin-Space-Misc'!B8</f>
        <v>3</v>
      </c>
      <c r="C111" s="372" t="str">
        <f>IF(VLOOKUP($B111,'6 Admin-Space-Misc'!$B$6:$G$15,2,FALSE)&lt;&gt;0,VLOOKUP($B111,'6 Admin-Space-Misc'!$B$6:$G$15,2,FALSE),"")</f>
        <v/>
      </c>
      <c r="D111" s="372"/>
      <c r="E111" s="372"/>
      <c r="F111" s="248" t="str">
        <f>IF(VLOOKUP($B111,'6 Admin-Space-Misc'!$B$6:$G$15,6,FALSE)&lt;&gt;0,VLOOKUP($B111,'6 Admin-Space-Misc'!$B$6:$G$15,6,FALSE),"")</f>
        <v/>
      </c>
    </row>
    <row r="112" spans="1:6" s="43" customFormat="1" ht="17.100000000000001" customHeight="1" x14ac:dyDescent="0.2">
      <c r="A112" s="105" t="str">
        <f t="shared" si="3"/>
        <v>N</v>
      </c>
      <c r="B112" s="183">
        <f>'6 Admin-Space-Misc'!B9</f>
        <v>4</v>
      </c>
      <c r="C112" s="372" t="str">
        <f>IF(VLOOKUP($B112,'6 Admin-Space-Misc'!$B$6:$G$15,2,FALSE)&lt;&gt;0,VLOOKUP($B112,'6 Admin-Space-Misc'!$B$6:$G$15,2,FALSE),"")</f>
        <v/>
      </c>
      <c r="D112" s="372"/>
      <c r="E112" s="372"/>
      <c r="F112" s="248" t="str">
        <f>IF(VLOOKUP($B112,'6 Admin-Space-Misc'!$B$6:$G$15,6,FALSE)&lt;&gt;0,VLOOKUP($B112,'6 Admin-Space-Misc'!$B$6:$G$15,6,FALSE),"")</f>
        <v/>
      </c>
    </row>
    <row r="113" spans="1:6" s="43" customFormat="1" ht="17.100000000000001" customHeight="1" x14ac:dyDescent="0.2">
      <c r="A113" s="105" t="str">
        <f t="shared" si="3"/>
        <v>N</v>
      </c>
      <c r="B113" s="183">
        <f>'6 Admin-Space-Misc'!B10</f>
        <v>5</v>
      </c>
      <c r="C113" s="372" t="str">
        <f>IF(VLOOKUP($B113,'6 Admin-Space-Misc'!$B$6:$G$15,2,FALSE)&lt;&gt;0,VLOOKUP($B113,'6 Admin-Space-Misc'!$B$6:$G$15,2,FALSE),"")</f>
        <v/>
      </c>
      <c r="D113" s="372"/>
      <c r="E113" s="372"/>
      <c r="F113" s="248" t="str">
        <f>IF(VLOOKUP($B113,'6 Admin-Space-Misc'!$B$6:$G$15,6,FALSE)&lt;&gt;0,VLOOKUP($B113,'6 Admin-Space-Misc'!$B$6:$G$15,6,FALSE),"")</f>
        <v/>
      </c>
    </row>
    <row r="114" spans="1:6" s="43" customFormat="1" ht="17.100000000000001" customHeight="1" x14ac:dyDescent="0.2">
      <c r="A114" s="105" t="str">
        <f t="shared" si="3"/>
        <v>N</v>
      </c>
      <c r="B114" s="183">
        <f>'6 Admin-Space-Misc'!B11</f>
        <v>6</v>
      </c>
      <c r="C114" s="372" t="str">
        <f>IF(VLOOKUP($B114,'6 Admin-Space-Misc'!$B$6:$G$15,2,FALSE)&lt;&gt;0,VLOOKUP($B114,'6 Admin-Space-Misc'!$B$6:$G$15,2,FALSE),"")</f>
        <v/>
      </c>
      <c r="D114" s="372"/>
      <c r="E114" s="372"/>
      <c r="F114" s="248" t="str">
        <f>IF(VLOOKUP($B114,'6 Admin-Space-Misc'!$B$6:$G$15,6,FALSE)&lt;&gt;0,VLOOKUP($B114,'6 Admin-Space-Misc'!$B$6:$G$15,6,FALSE),"")</f>
        <v/>
      </c>
    </row>
    <row r="115" spans="1:6" s="43" customFormat="1" ht="17.100000000000001" customHeight="1" x14ac:dyDescent="0.2">
      <c r="A115" s="105" t="str">
        <f t="shared" si="3"/>
        <v>N</v>
      </c>
      <c r="B115" s="183">
        <f>'6 Admin-Space-Misc'!B12</f>
        <v>7</v>
      </c>
      <c r="C115" s="372" t="str">
        <f>IF(VLOOKUP($B115,'6 Admin-Space-Misc'!$B$6:$G$15,2,FALSE)&lt;&gt;0,VLOOKUP($B115,'6 Admin-Space-Misc'!$B$6:$G$15,2,FALSE),"")</f>
        <v/>
      </c>
      <c r="D115" s="372"/>
      <c r="E115" s="372"/>
      <c r="F115" s="248" t="str">
        <f>IF(VLOOKUP($B115,'6 Admin-Space-Misc'!$B$6:$G$15,6,FALSE)&lt;&gt;0,VLOOKUP($B115,'6 Admin-Space-Misc'!$B$6:$G$15,6,FALSE),"")</f>
        <v/>
      </c>
    </row>
    <row r="116" spans="1:6" s="43" customFormat="1" ht="17.100000000000001" customHeight="1" x14ac:dyDescent="0.2">
      <c r="A116" s="105" t="str">
        <f t="shared" si="3"/>
        <v>N</v>
      </c>
      <c r="B116" s="183">
        <f>'6 Admin-Space-Misc'!B13</f>
        <v>8</v>
      </c>
      <c r="C116" s="372" t="str">
        <f>IF(VLOOKUP($B116,'6 Admin-Space-Misc'!$B$6:$G$15,2,FALSE)&lt;&gt;0,VLOOKUP($B116,'6 Admin-Space-Misc'!$B$6:$G$15,2,FALSE),"")</f>
        <v/>
      </c>
      <c r="D116" s="372"/>
      <c r="E116" s="372"/>
      <c r="F116" s="248" t="str">
        <f>IF(VLOOKUP($B116,'6 Admin-Space-Misc'!$B$6:$G$15,6,FALSE)&lt;&gt;0,VLOOKUP($B116,'6 Admin-Space-Misc'!$B$6:$G$15,6,FALSE),"")</f>
        <v/>
      </c>
    </row>
    <row r="117" spans="1:6" s="43" customFormat="1" ht="17.100000000000001" customHeight="1" x14ac:dyDescent="0.2">
      <c r="A117" s="105" t="str">
        <f t="shared" si="3"/>
        <v>N</v>
      </c>
      <c r="B117" s="183">
        <f>'6 Admin-Space-Misc'!B14</f>
        <v>9</v>
      </c>
      <c r="C117" s="372" t="str">
        <f>IF(VLOOKUP($B117,'6 Admin-Space-Misc'!$B$6:$G$15,2,FALSE)&lt;&gt;0,VLOOKUP($B117,'6 Admin-Space-Misc'!$B$6:$G$15,2,FALSE),"")</f>
        <v/>
      </c>
      <c r="D117" s="372"/>
      <c r="E117" s="372"/>
      <c r="F117" s="248" t="str">
        <f>IF(VLOOKUP($B117,'6 Admin-Space-Misc'!$B$6:$G$15,6,FALSE)&lt;&gt;0,VLOOKUP($B117,'6 Admin-Space-Misc'!$B$6:$G$15,6,FALSE),"")</f>
        <v/>
      </c>
    </row>
    <row r="118" spans="1:6" s="43" customFormat="1" ht="17.100000000000001" customHeight="1" x14ac:dyDescent="0.2">
      <c r="A118" s="105" t="str">
        <f t="shared" si="3"/>
        <v>N</v>
      </c>
      <c r="B118" s="183">
        <f>'6 Admin-Space-Misc'!B15</f>
        <v>10</v>
      </c>
      <c r="C118" s="372" t="str">
        <f>IF(VLOOKUP($B118,'6 Admin-Space-Misc'!$B$6:$G$15,2,FALSE)&lt;&gt;0,VLOOKUP($B118,'6 Admin-Space-Misc'!$B$6:$G$15,2,FALSE),"")</f>
        <v/>
      </c>
      <c r="D118" s="372"/>
      <c r="E118" s="372"/>
      <c r="F118" s="248" t="str">
        <f>IF(VLOOKUP($B118,'6 Admin-Space-Misc'!$B$6:$G$15,6,FALSE)&lt;&gt;0,VLOOKUP($B118,'6 Admin-Space-Misc'!$B$6:$G$15,6,FALSE),"")</f>
        <v/>
      </c>
    </row>
    <row r="119" spans="1:6" s="56" customFormat="1" ht="20.100000000000001" customHeight="1" x14ac:dyDescent="0.2">
      <c r="A119" s="104" t="s">
        <v>65</v>
      </c>
      <c r="B119" s="390" t="s">
        <v>67</v>
      </c>
      <c r="C119" s="391"/>
      <c r="D119" s="391"/>
      <c r="E119" s="392"/>
      <c r="F119" s="253">
        <f>+F7+F43+F79+F105+F108</f>
        <v>0</v>
      </c>
    </row>
    <row r="120" spans="1:6" ht="6" customHeight="1" x14ac:dyDescent="0.2">
      <c r="A120" s="104" t="s">
        <v>65</v>
      </c>
      <c r="B120" s="377"/>
      <c r="C120" s="378"/>
      <c r="D120" s="379"/>
      <c r="E120" s="380"/>
      <c r="F120" s="254"/>
    </row>
    <row r="121" spans="1:6" s="43" customFormat="1" ht="27.75" customHeight="1" x14ac:dyDescent="0.2">
      <c r="A121" s="105" t="str">
        <f>IF(E121&lt;&gt;"","Y",IF(A122="N","Y","N"))</f>
        <v>Y</v>
      </c>
      <c r="B121" s="397" t="s">
        <v>70</v>
      </c>
      <c r="C121" s="398"/>
      <c r="D121" s="200" t="s">
        <v>71</v>
      </c>
      <c r="E121" s="204"/>
      <c r="F121" s="255">
        <f>ROUND(F119*E121,0)</f>
        <v>0</v>
      </c>
    </row>
    <row r="122" spans="1:6" s="43" customFormat="1" ht="27.75" customHeight="1" x14ac:dyDescent="0.2">
      <c r="A122" s="105" t="str">
        <f>IF(D122&lt;&gt;"","Y",IF(F122&lt;&gt;"","Y","N"))</f>
        <v>N</v>
      </c>
      <c r="B122" s="373" t="s">
        <v>73</v>
      </c>
      <c r="C122" s="374"/>
      <c r="D122" s="375"/>
      <c r="E122" s="376"/>
      <c r="F122" s="256"/>
    </row>
    <row r="123" spans="1:6" ht="6" customHeight="1" x14ac:dyDescent="0.2">
      <c r="A123" s="105" t="str">
        <f>A122</f>
        <v>N</v>
      </c>
      <c r="B123" s="377"/>
      <c r="C123" s="378"/>
      <c r="D123" s="379"/>
      <c r="E123" s="380"/>
      <c r="F123" s="254"/>
    </row>
    <row r="124" spans="1:6" s="70" customFormat="1" ht="20.100000000000001" customHeight="1" x14ac:dyDescent="0.2">
      <c r="A124" s="104" t="s">
        <v>65</v>
      </c>
      <c r="B124" s="396" t="s">
        <v>45</v>
      </c>
      <c r="C124" s="396"/>
      <c r="D124" s="396"/>
      <c r="E124" s="396"/>
      <c r="F124" s="257">
        <f>SUM(F119:F123)</f>
        <v>0</v>
      </c>
    </row>
  </sheetData>
  <sheetProtection algorithmName="SHA-512" hashValue="1lfglzutyW/SR2QsNbsERA8eFHotMIEVhfMhnwKse3juTjgazBg6y5I2K2lqjBiasiKJtiYytE8iPZy9vOUcrg==" saltValue="OsZWjVsSDgwNBzZroN09uA==" spinCount="100000" sheet="1" objects="1" scenarios="1" selectLockedCells="1" autoFilter="0"/>
  <autoFilter ref="A1:A124" xr:uid="{00000000-0009-0000-0000-000001000000}"/>
  <dataConsolidate/>
  <mergeCells count="125">
    <mergeCell ref="C81:E81"/>
    <mergeCell ref="C82:E82"/>
    <mergeCell ref="C83:E83"/>
    <mergeCell ref="C84:E84"/>
    <mergeCell ref="C85:E85"/>
    <mergeCell ref="C86:E86"/>
    <mergeCell ref="C115:E115"/>
    <mergeCell ref="B79:E79"/>
    <mergeCell ref="C80:E80"/>
    <mergeCell ref="C111:E111"/>
    <mergeCell ref="B108:E108"/>
    <mergeCell ref="C112:E112"/>
    <mergeCell ref="C91:E91"/>
    <mergeCell ref="B124:E124"/>
    <mergeCell ref="C109:E109"/>
    <mergeCell ref="C59:E59"/>
    <mergeCell ref="C60:E60"/>
    <mergeCell ref="C56:E56"/>
    <mergeCell ref="C57:E57"/>
    <mergeCell ref="C58:E58"/>
    <mergeCell ref="C77:E77"/>
    <mergeCell ref="C61:E61"/>
    <mergeCell ref="C62:E62"/>
    <mergeCell ref="C63:E63"/>
    <mergeCell ref="C65:E65"/>
    <mergeCell ref="C76:E76"/>
    <mergeCell ref="C70:E70"/>
    <mergeCell ref="C71:E71"/>
    <mergeCell ref="C72:E72"/>
    <mergeCell ref="C73:E73"/>
    <mergeCell ref="C113:E113"/>
    <mergeCell ref="C114:E114"/>
    <mergeCell ref="C118:E118"/>
    <mergeCell ref="C66:E66"/>
    <mergeCell ref="C67:E67"/>
    <mergeCell ref="B121:C121"/>
    <mergeCell ref="C110:E110"/>
    <mergeCell ref="C116:E116"/>
    <mergeCell ref="C117:E117"/>
    <mergeCell ref="B119:E119"/>
    <mergeCell ref="B120:E120"/>
    <mergeCell ref="C107:E107"/>
    <mergeCell ref="C87:E87"/>
    <mergeCell ref="C88:E88"/>
    <mergeCell ref="C92:E92"/>
    <mergeCell ref="C93:E93"/>
    <mergeCell ref="C103:E103"/>
    <mergeCell ref="C104:E104"/>
    <mergeCell ref="B105:E105"/>
    <mergeCell ref="C106:E106"/>
    <mergeCell ref="C97:E97"/>
    <mergeCell ref="C98:E98"/>
    <mergeCell ref="C99:E99"/>
    <mergeCell ref="C100:E100"/>
    <mergeCell ref="C101:E101"/>
    <mergeCell ref="C102:E102"/>
    <mergeCell ref="C95:E95"/>
    <mergeCell ref="C96:E96"/>
    <mergeCell ref="C94:E94"/>
    <mergeCell ref="C89:E89"/>
    <mergeCell ref="C90:E90"/>
    <mergeCell ref="C32:E32"/>
    <mergeCell ref="C33:E33"/>
    <mergeCell ref="C68:E68"/>
    <mergeCell ref="C69:E69"/>
    <mergeCell ref="C78:E78"/>
    <mergeCell ref="C74:E74"/>
    <mergeCell ref="C75:E75"/>
    <mergeCell ref="C64:E64"/>
    <mergeCell ref="C54:E54"/>
    <mergeCell ref="C55:E55"/>
    <mergeCell ref="B43:E43"/>
    <mergeCell ref="C44:E44"/>
    <mergeCell ref="C45:E45"/>
    <mergeCell ref="C48:E48"/>
    <mergeCell ref="C49:E49"/>
    <mergeCell ref="C40:E40"/>
    <mergeCell ref="B122:C122"/>
    <mergeCell ref="D122:E122"/>
    <mergeCell ref="B123:E123"/>
    <mergeCell ref="B1:F1"/>
    <mergeCell ref="B2:F2"/>
    <mergeCell ref="B3:F3"/>
    <mergeCell ref="B4:F4"/>
    <mergeCell ref="B5:F5"/>
    <mergeCell ref="C42:E42"/>
    <mergeCell ref="C46:E46"/>
    <mergeCell ref="C51:E51"/>
    <mergeCell ref="C52:E52"/>
    <mergeCell ref="C53:E53"/>
    <mergeCell ref="C25:E25"/>
    <mergeCell ref="C26:E26"/>
    <mergeCell ref="C17:E17"/>
    <mergeCell ref="C18:E18"/>
    <mergeCell ref="C19:E19"/>
    <mergeCell ref="C30:E30"/>
    <mergeCell ref="C31:E31"/>
    <mergeCell ref="C22:E22"/>
    <mergeCell ref="C23:E23"/>
    <mergeCell ref="C24:E24"/>
    <mergeCell ref="C35:E35"/>
    <mergeCell ref="B7:E7"/>
    <mergeCell ref="B6:F6"/>
    <mergeCell ref="C47:E47"/>
    <mergeCell ref="C50:E50"/>
    <mergeCell ref="C10:E10"/>
    <mergeCell ref="C11:E11"/>
    <mergeCell ref="C15:E15"/>
    <mergeCell ref="C16:E16"/>
    <mergeCell ref="C8:E8"/>
    <mergeCell ref="C9:E9"/>
    <mergeCell ref="C20:E20"/>
    <mergeCell ref="C21:E21"/>
    <mergeCell ref="C12:E12"/>
    <mergeCell ref="C13:E13"/>
    <mergeCell ref="C14:E14"/>
    <mergeCell ref="C34:E34"/>
    <mergeCell ref="C37:E37"/>
    <mergeCell ref="C38:E38"/>
    <mergeCell ref="C39:E39"/>
    <mergeCell ref="C36:E36"/>
    <mergeCell ref="C27:E27"/>
    <mergeCell ref="C28:E28"/>
    <mergeCell ref="C29:E29"/>
    <mergeCell ref="C41:E41"/>
  </mergeCells>
  <phoneticPr fontId="10" type="noConversion"/>
  <conditionalFormatting sqref="E121 D122:F122">
    <cfRule type="cellIs" dxfId="103" priority="7" operator="equal">
      <formula>""</formula>
    </cfRule>
  </conditionalFormatting>
  <conditionalFormatting sqref="F8:F42 F44:F78">
    <cfRule type="cellIs" dxfId="102" priority="6" operator="equal">
      <formula>0</formula>
    </cfRule>
  </conditionalFormatting>
  <conditionalFormatting sqref="E121">
    <cfRule type="expression" dxfId="101" priority="190">
      <formula>#REF!=4</formula>
    </cfRule>
    <cfRule type="expression" dxfId="100" priority="191">
      <formula>#REF!=5</formula>
    </cfRule>
    <cfRule type="expression" dxfId="99" priority="192">
      <formula>#REF!=6</formula>
    </cfRule>
  </conditionalFormatting>
  <printOptions horizontalCentered="1"/>
  <pageMargins left="0.6" right="0.25" top="0.5" bottom="0.5" header="0.2" footer="0.2"/>
  <pageSetup scale="84" orientation="portrait" horizontalDpi="4294967293" verticalDpi="4294967293" r:id="rId1"/>
  <headerFooter>
    <oddHeader>&amp;R&amp;"Arial,Bold"Michigan Fitness Foundation FY2021 SNAP-Ed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CC"/>
  </sheetPr>
  <dimension ref="A1:AF81"/>
  <sheetViews>
    <sheetView zoomScale="90" zoomScaleNormal="90" zoomScalePageLayoutView="90" workbookViewId="0">
      <pane ySplit="5" topLeftCell="A6" activePane="bottomLeft" state="frozen"/>
      <selection activeCell="A22" sqref="A22:K22"/>
      <selection pane="bottomLeft" activeCell="C7" sqref="C7"/>
    </sheetView>
  </sheetViews>
  <sheetFormatPr defaultColWidth="8.85546875" defaultRowHeight="15" x14ac:dyDescent="0.2"/>
  <cols>
    <col min="1" max="1" width="6.7109375" style="100" customWidth="1"/>
    <col min="2" max="2" width="4" style="10" customWidth="1"/>
    <col min="3" max="3" width="24.7109375" style="1" customWidth="1"/>
    <col min="4" max="4" width="32.140625" style="1" customWidth="1"/>
    <col min="5" max="5" width="39.28515625" style="1" customWidth="1"/>
    <col min="6" max="6" width="4.42578125" style="1" customWidth="1"/>
    <col min="7" max="7" width="12.7109375" style="2" customWidth="1"/>
    <col min="8" max="8" width="7.85546875" style="2" customWidth="1"/>
    <col min="9" max="10" width="12.7109375" style="2" customWidth="1"/>
    <col min="11" max="11" width="6.28515625" style="6" customWidth="1"/>
    <col min="12" max="12" width="7.85546875" style="6" customWidth="1"/>
    <col min="13" max="15" width="8" style="2" customWidth="1"/>
    <col min="16" max="16" width="9.28515625" style="2" bestFit="1" customWidth="1"/>
    <col min="17" max="17" width="8.28515625" style="2" bestFit="1" customWidth="1"/>
    <col min="18" max="18" width="14.28515625" style="2" bestFit="1" customWidth="1"/>
    <col min="19" max="19" width="5.42578125" style="1" customWidth="1"/>
    <col min="20" max="21" width="8.85546875" style="1"/>
    <col min="22" max="22" width="9.140625" style="11" hidden="1" customWidth="1"/>
    <col min="23" max="23" width="9.140625" style="1" hidden="1" customWidth="1"/>
    <col min="24" max="24" width="8.85546875" style="1" hidden="1" customWidth="1"/>
    <col min="25" max="27" width="8.85546875" style="1"/>
    <col min="28" max="28" width="9.7109375" style="1" customWidth="1"/>
    <col min="29" max="29" width="8.85546875" style="1"/>
    <col min="30" max="32" width="0" style="1" hidden="1" customWidth="1"/>
    <col min="33" max="16384" width="8.85546875" style="1"/>
  </cols>
  <sheetData>
    <row r="1" spans="1:32" s="8" customFormat="1" ht="27.75" customHeight="1" x14ac:dyDescent="0.3">
      <c r="A1" s="191" t="s">
        <v>50</v>
      </c>
      <c r="B1" s="403" t="str">
        <f>'1 Title Page'!A20</f>
        <v>[Organization Name]</v>
      </c>
      <c r="C1" s="403"/>
      <c r="D1" s="403"/>
      <c r="E1" s="403"/>
      <c r="F1" s="403"/>
      <c r="G1" s="403"/>
      <c r="H1" s="403"/>
      <c r="I1" s="404" t="str">
        <f>"SNAP-Ed FY"&amp;'1 Title Page'!L1</f>
        <v>SNAP-Ed FY2024</v>
      </c>
      <c r="J1" s="404"/>
      <c r="K1" s="404"/>
      <c r="L1" s="404"/>
      <c r="M1" s="404"/>
      <c r="N1" s="404"/>
      <c r="O1" s="404"/>
      <c r="P1" s="404"/>
      <c r="Q1" s="404"/>
      <c r="R1" s="404"/>
      <c r="S1" s="404"/>
      <c r="U1" s="226"/>
      <c r="V1" s="226"/>
      <c r="W1" s="226"/>
      <c r="X1" s="226"/>
      <c r="Y1" s="226"/>
      <c r="Z1" s="226"/>
      <c r="AA1" s="226"/>
      <c r="AB1" s="226"/>
    </row>
    <row r="2" spans="1:32" customFormat="1" ht="24.75" customHeight="1" x14ac:dyDescent="0.2">
      <c r="A2" s="101" t="s">
        <v>65</v>
      </c>
      <c r="B2" s="403"/>
      <c r="C2" s="403"/>
      <c r="D2" s="403"/>
      <c r="E2" s="403"/>
      <c r="F2" s="403"/>
      <c r="G2" s="403"/>
      <c r="H2" s="403"/>
      <c r="I2" s="404" t="s">
        <v>79</v>
      </c>
      <c r="J2" s="404"/>
      <c r="K2" s="404"/>
      <c r="L2" s="404"/>
      <c r="M2" s="404"/>
      <c r="N2" s="404"/>
      <c r="O2" s="404"/>
      <c r="P2" s="404"/>
      <c r="Q2" s="404"/>
      <c r="R2" s="404"/>
      <c r="S2" s="404"/>
      <c r="U2" s="226"/>
      <c r="V2" s="226"/>
      <c r="W2" s="226"/>
      <c r="X2" s="226"/>
      <c r="Y2" s="226"/>
      <c r="Z2" s="226"/>
      <c r="AA2" s="226"/>
      <c r="AB2" s="226"/>
    </row>
    <row r="3" spans="1:32" s="4" customFormat="1" ht="12" customHeight="1" x14ac:dyDescent="0.2">
      <c r="A3" s="101" t="s">
        <v>65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6">
        <f ca="1">TODAY()</f>
        <v>44985</v>
      </c>
      <c r="S3" s="406"/>
      <c r="U3" s="226"/>
      <c r="V3" s="226"/>
      <c r="W3" s="226"/>
      <c r="X3" s="226"/>
      <c r="Y3" s="226"/>
      <c r="Z3" s="226"/>
      <c r="AA3" s="226"/>
      <c r="AB3" s="226"/>
    </row>
    <row r="4" spans="1:32" ht="18" customHeight="1" x14ac:dyDescent="0.2">
      <c r="A4" s="101" t="s">
        <v>65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U4" s="226"/>
      <c r="V4" s="226"/>
      <c r="W4" s="226"/>
      <c r="X4" s="226"/>
      <c r="Y4" s="226"/>
      <c r="Z4" s="226"/>
      <c r="AA4" s="226"/>
      <c r="AB4" s="226"/>
    </row>
    <row r="5" spans="1:32" s="14" customFormat="1" ht="127.5" customHeight="1" x14ac:dyDescent="0.2">
      <c r="A5" s="101" t="s">
        <v>65</v>
      </c>
      <c r="B5" s="12"/>
      <c r="C5" s="68" t="s">
        <v>5</v>
      </c>
      <c r="D5" s="69" t="s">
        <v>6</v>
      </c>
      <c r="E5" s="69" t="s">
        <v>7</v>
      </c>
      <c r="F5" s="63"/>
      <c r="G5" s="69" t="s">
        <v>46</v>
      </c>
      <c r="H5" s="69" t="s">
        <v>8</v>
      </c>
      <c r="I5" s="79" t="s">
        <v>9</v>
      </c>
      <c r="J5" s="79" t="s">
        <v>10</v>
      </c>
      <c r="K5" s="82" t="s">
        <v>47</v>
      </c>
      <c r="L5" s="82" t="s">
        <v>68</v>
      </c>
      <c r="M5" s="98" t="s">
        <v>100</v>
      </c>
      <c r="N5" s="97" t="s">
        <v>97</v>
      </c>
      <c r="O5" s="97" t="s">
        <v>99</v>
      </c>
      <c r="P5" s="79" t="s">
        <v>48</v>
      </c>
      <c r="Q5" s="79" t="s">
        <v>49</v>
      </c>
      <c r="R5" s="99" t="s">
        <v>52</v>
      </c>
      <c r="S5" s="13"/>
      <c r="V5" s="225" t="s">
        <v>88</v>
      </c>
      <c r="W5" s="225" t="s">
        <v>106</v>
      </c>
      <c r="X5" s="16" t="s">
        <v>105</v>
      </c>
      <c r="AD5" s="224" t="s">
        <v>77</v>
      </c>
      <c r="AE5" s="224" t="s">
        <v>78</v>
      </c>
      <c r="AF5" s="224" t="s">
        <v>80</v>
      </c>
    </row>
    <row r="6" spans="1:32" s="14" customFormat="1" ht="29.1" customHeight="1" x14ac:dyDescent="0.25">
      <c r="A6" s="101" t="s">
        <v>65</v>
      </c>
      <c r="B6" s="12"/>
      <c r="C6" s="181" t="s">
        <v>41</v>
      </c>
      <c r="D6" s="54"/>
      <c r="E6" s="54"/>
      <c r="F6" s="55"/>
      <c r="G6" s="74"/>
      <c r="H6" s="74"/>
      <c r="I6" s="74"/>
      <c r="J6" s="74"/>
      <c r="K6" s="83"/>
      <c r="L6" s="83"/>
      <c r="M6" s="401" t="s">
        <v>69</v>
      </c>
      <c r="N6" s="401"/>
      <c r="O6" s="401"/>
      <c r="P6" s="87"/>
      <c r="Q6" s="74"/>
      <c r="R6" s="74"/>
      <c r="V6" s="15"/>
      <c r="W6" s="15"/>
    </row>
    <row r="7" spans="1:32" s="18" customFormat="1" ht="37.5" customHeight="1" x14ac:dyDescent="0.2">
      <c r="A7" s="100" t="str">
        <f>IF(AF7&lt;&gt;0,"Y","N")</f>
        <v>N</v>
      </c>
      <c r="B7" s="17">
        <f>IF(SUM(AF8:AF$42)&gt;0,IF(AF7=1,MAX(B$6:B6)+AF7,IF(SUM(AF$6:AF$42)&gt;0,0,MAX(B$6:B6)+1)),MAX(B$6:B6)+1)</f>
        <v>1</v>
      </c>
      <c r="C7" s="67"/>
      <c r="D7" s="67"/>
      <c r="E7" s="66"/>
      <c r="F7" s="64"/>
      <c r="G7" s="75"/>
      <c r="H7" s="77"/>
      <c r="I7" s="80">
        <f>ROUND(G7*H7,0)</f>
        <v>0</v>
      </c>
      <c r="J7" s="80">
        <f t="shared" ref="J7:J41" si="0">G7+I7</f>
        <v>0</v>
      </c>
      <c r="K7" s="84"/>
      <c r="L7" s="85"/>
      <c r="M7" s="88"/>
      <c r="N7" s="88"/>
      <c r="O7" s="88"/>
      <c r="P7" s="89">
        <f t="shared" ref="P7:P41" si="1">ROUND(K7*L7,3)</f>
        <v>0</v>
      </c>
      <c r="Q7" s="90">
        <f t="shared" ref="Q7:Q41" si="2">ROUND((K7*2080)*L7/52,1)</f>
        <v>0</v>
      </c>
      <c r="R7" s="91">
        <f t="shared" ref="R7:R41" si="3">ROUND(J7*L7,0)</f>
        <v>0</v>
      </c>
      <c r="V7" s="19">
        <f>ROUND($R7*M7,0)</f>
        <v>0</v>
      </c>
      <c r="W7" s="19">
        <f>ROUND($R7*N7,0)</f>
        <v>0</v>
      </c>
      <c r="AD7" s="223">
        <f>IF(C7&lt;&gt;"",1,0)</f>
        <v>0</v>
      </c>
      <c r="AE7" s="223">
        <f t="shared" ref="AE7:AE41" si="4">IF(R7&lt;&gt;0,1,0)</f>
        <v>0</v>
      </c>
      <c r="AF7" s="18">
        <f t="shared" ref="AF7:AF41" si="5">IF(SUM(AD7:AE7)&gt;0,1,0)</f>
        <v>0</v>
      </c>
    </row>
    <row r="8" spans="1:32" s="18" customFormat="1" ht="37.5" customHeight="1" x14ac:dyDescent="0.2">
      <c r="A8" s="100" t="str">
        <f>IF(AF8&lt;&gt;0,"Y","N")</f>
        <v>N</v>
      </c>
      <c r="B8" s="17">
        <f>IF(SUM(AF9:AF$42)&gt;0,IF(AF8=1,MAX(B$6:B7)+AF8,IF(SUM(AF$6:AF$42)&gt;0,0,MAX(B$6:B7)+1)),MAX(B$6:B7)+1)</f>
        <v>2</v>
      </c>
      <c r="C8" s="67"/>
      <c r="D8" s="67"/>
      <c r="E8" s="66"/>
      <c r="F8" s="64"/>
      <c r="G8" s="75"/>
      <c r="H8" s="77"/>
      <c r="I8" s="80">
        <f t="shared" ref="I8:I20" si="6">ROUND(G8*H8,0)</f>
        <v>0</v>
      </c>
      <c r="J8" s="80">
        <f t="shared" si="0"/>
        <v>0</v>
      </c>
      <c r="K8" s="84"/>
      <c r="L8" s="85"/>
      <c r="M8" s="88"/>
      <c r="N8" s="88"/>
      <c r="O8" s="88"/>
      <c r="P8" s="89">
        <f t="shared" si="1"/>
        <v>0</v>
      </c>
      <c r="Q8" s="90">
        <f t="shared" si="2"/>
        <v>0</v>
      </c>
      <c r="R8" s="91">
        <f t="shared" si="3"/>
        <v>0</v>
      </c>
      <c r="V8" s="19">
        <f t="shared" ref="V8:V41" si="7">ROUND($R8*M8,0)</f>
        <v>0</v>
      </c>
      <c r="W8" s="19">
        <f t="shared" ref="W8:W41" si="8">ROUND($R8*N8,0)</f>
        <v>0</v>
      </c>
      <c r="AD8" s="223">
        <f t="shared" ref="AD8:AD73" si="9">IF(C8&lt;&gt;"",1,0)</f>
        <v>0</v>
      </c>
      <c r="AE8" s="223">
        <f t="shared" si="4"/>
        <v>0</v>
      </c>
      <c r="AF8" s="18">
        <f t="shared" si="5"/>
        <v>0</v>
      </c>
    </row>
    <row r="9" spans="1:32" s="18" customFormat="1" ht="37.5" customHeight="1" x14ac:dyDescent="0.2">
      <c r="A9" s="100" t="str">
        <f t="shared" ref="A9:A41" si="10">IF(AF9&lt;&gt;0,"Y","N")</f>
        <v>N</v>
      </c>
      <c r="B9" s="17">
        <f>IF(SUM(AF10:AF$42)&gt;0,IF(AF9=1,MAX(B$6:B8)+AF9,IF(SUM(AF$6:AF$42)&gt;0,0,MAX(B$6:B8)+1)),MAX(B$6:B8)+1)</f>
        <v>3</v>
      </c>
      <c r="C9" s="67"/>
      <c r="D9" s="67"/>
      <c r="E9" s="66"/>
      <c r="F9" s="64"/>
      <c r="G9" s="75"/>
      <c r="H9" s="77"/>
      <c r="I9" s="80">
        <f t="shared" si="6"/>
        <v>0</v>
      </c>
      <c r="J9" s="80">
        <f t="shared" si="0"/>
        <v>0</v>
      </c>
      <c r="K9" s="84"/>
      <c r="L9" s="85"/>
      <c r="M9" s="88"/>
      <c r="N9" s="88"/>
      <c r="O9" s="88"/>
      <c r="P9" s="89">
        <f t="shared" si="1"/>
        <v>0</v>
      </c>
      <c r="Q9" s="90">
        <f t="shared" si="2"/>
        <v>0</v>
      </c>
      <c r="R9" s="91">
        <f t="shared" si="3"/>
        <v>0</v>
      </c>
      <c r="V9" s="19">
        <f t="shared" si="7"/>
        <v>0</v>
      </c>
      <c r="W9" s="19">
        <f t="shared" si="8"/>
        <v>0</v>
      </c>
      <c r="AD9" s="223">
        <f t="shared" si="9"/>
        <v>0</v>
      </c>
      <c r="AE9" s="223">
        <f t="shared" si="4"/>
        <v>0</v>
      </c>
      <c r="AF9" s="18">
        <f t="shared" si="5"/>
        <v>0</v>
      </c>
    </row>
    <row r="10" spans="1:32" s="18" customFormat="1" ht="37.5" customHeight="1" x14ac:dyDescent="0.2">
      <c r="A10" s="100" t="str">
        <f t="shared" si="10"/>
        <v>N</v>
      </c>
      <c r="B10" s="17">
        <f>IF(SUM(AF11:AF$42)&gt;0,IF(AF10=1,MAX(B$6:B9)+AF10,IF(SUM(AF$6:AF$42)&gt;0,0,MAX(B$6:B9)+1)),MAX(B$6:B9)+1)</f>
        <v>4</v>
      </c>
      <c r="C10" s="67"/>
      <c r="D10" s="67"/>
      <c r="E10" s="66"/>
      <c r="F10" s="64"/>
      <c r="G10" s="75"/>
      <c r="H10" s="77"/>
      <c r="I10" s="80">
        <f t="shared" si="6"/>
        <v>0</v>
      </c>
      <c r="J10" s="80">
        <f t="shared" si="0"/>
        <v>0</v>
      </c>
      <c r="K10" s="84"/>
      <c r="L10" s="85"/>
      <c r="M10" s="88"/>
      <c r="N10" s="88"/>
      <c r="O10" s="88"/>
      <c r="P10" s="89">
        <f t="shared" si="1"/>
        <v>0</v>
      </c>
      <c r="Q10" s="90">
        <f t="shared" si="2"/>
        <v>0</v>
      </c>
      <c r="R10" s="91">
        <f t="shared" si="3"/>
        <v>0</v>
      </c>
      <c r="V10" s="19">
        <f t="shared" si="7"/>
        <v>0</v>
      </c>
      <c r="W10" s="19">
        <f t="shared" si="8"/>
        <v>0</v>
      </c>
      <c r="AD10" s="223">
        <f t="shared" si="9"/>
        <v>0</v>
      </c>
      <c r="AE10" s="223">
        <f t="shared" si="4"/>
        <v>0</v>
      </c>
      <c r="AF10" s="18">
        <f t="shared" si="5"/>
        <v>0</v>
      </c>
    </row>
    <row r="11" spans="1:32" s="18" customFormat="1" ht="37.5" customHeight="1" x14ac:dyDescent="0.2">
      <c r="A11" s="100" t="str">
        <f t="shared" si="10"/>
        <v>N</v>
      </c>
      <c r="B11" s="17">
        <f>IF(SUM(AF12:AF$42)&gt;0,IF(AF11=1,MAX(B$6:B10)+AF11,IF(SUM(AF$6:AF$42)&gt;0,0,MAX(B$6:B10)+1)),MAX(B$6:B10)+1)</f>
        <v>5</v>
      </c>
      <c r="C11" s="67"/>
      <c r="D11" s="67"/>
      <c r="E11" s="66"/>
      <c r="F11" s="64"/>
      <c r="G11" s="75"/>
      <c r="H11" s="77"/>
      <c r="I11" s="80">
        <f t="shared" si="6"/>
        <v>0</v>
      </c>
      <c r="J11" s="80">
        <f t="shared" si="0"/>
        <v>0</v>
      </c>
      <c r="K11" s="84"/>
      <c r="L11" s="85"/>
      <c r="M11" s="88"/>
      <c r="N11" s="88"/>
      <c r="O11" s="88"/>
      <c r="P11" s="89">
        <f t="shared" si="1"/>
        <v>0</v>
      </c>
      <c r="Q11" s="90">
        <f t="shared" si="2"/>
        <v>0</v>
      </c>
      <c r="R11" s="91">
        <f t="shared" si="3"/>
        <v>0</v>
      </c>
      <c r="V11" s="19">
        <f t="shared" si="7"/>
        <v>0</v>
      </c>
      <c r="W11" s="19">
        <f t="shared" si="8"/>
        <v>0</v>
      </c>
      <c r="AD11" s="223">
        <f t="shared" si="9"/>
        <v>0</v>
      </c>
      <c r="AE11" s="223">
        <f t="shared" si="4"/>
        <v>0</v>
      </c>
      <c r="AF11" s="18">
        <f t="shared" si="5"/>
        <v>0</v>
      </c>
    </row>
    <row r="12" spans="1:32" s="18" customFormat="1" ht="37.5" customHeight="1" x14ac:dyDescent="0.2">
      <c r="A12" s="100" t="str">
        <f t="shared" si="10"/>
        <v>N</v>
      </c>
      <c r="B12" s="17">
        <f>IF(SUM(AF13:AF$42)&gt;0,IF(AF12=1,MAX(B$6:B11)+AF12,IF(SUM(AF$6:AF$42)&gt;0,0,MAX(B$6:B11)+1)),MAX(B$6:B11)+1)</f>
        <v>6</v>
      </c>
      <c r="C12" s="67"/>
      <c r="D12" s="67"/>
      <c r="E12" s="66"/>
      <c r="F12" s="64"/>
      <c r="G12" s="75"/>
      <c r="H12" s="77"/>
      <c r="I12" s="80">
        <f t="shared" si="6"/>
        <v>0</v>
      </c>
      <c r="J12" s="80">
        <f t="shared" si="0"/>
        <v>0</v>
      </c>
      <c r="K12" s="84"/>
      <c r="L12" s="85"/>
      <c r="M12" s="88"/>
      <c r="N12" s="88"/>
      <c r="O12" s="88"/>
      <c r="P12" s="89">
        <f t="shared" si="1"/>
        <v>0</v>
      </c>
      <c r="Q12" s="90">
        <f t="shared" si="2"/>
        <v>0</v>
      </c>
      <c r="R12" s="91">
        <f t="shared" si="3"/>
        <v>0</v>
      </c>
      <c r="V12" s="19">
        <f t="shared" si="7"/>
        <v>0</v>
      </c>
      <c r="W12" s="19">
        <f t="shared" si="8"/>
        <v>0</v>
      </c>
      <c r="AD12" s="223">
        <f t="shared" si="9"/>
        <v>0</v>
      </c>
      <c r="AE12" s="223">
        <f t="shared" si="4"/>
        <v>0</v>
      </c>
      <c r="AF12" s="18">
        <f t="shared" si="5"/>
        <v>0</v>
      </c>
    </row>
    <row r="13" spans="1:32" s="18" customFormat="1" ht="37.5" customHeight="1" x14ac:dyDescent="0.2">
      <c r="A13" s="100" t="str">
        <f t="shared" si="10"/>
        <v>N</v>
      </c>
      <c r="B13" s="17">
        <f>IF(SUM(AF14:AF$42)&gt;0,IF(AF13=1,MAX(B$6:B12)+AF13,IF(SUM(AF$6:AF$42)&gt;0,0,MAX(B$6:B12)+1)),MAX(B$6:B12)+1)</f>
        <v>7</v>
      </c>
      <c r="C13" s="67"/>
      <c r="D13" s="67"/>
      <c r="E13" s="66"/>
      <c r="F13" s="64"/>
      <c r="G13" s="75"/>
      <c r="H13" s="77"/>
      <c r="I13" s="80">
        <f t="shared" si="6"/>
        <v>0</v>
      </c>
      <c r="J13" s="80">
        <f t="shared" si="0"/>
        <v>0</v>
      </c>
      <c r="K13" s="84"/>
      <c r="L13" s="85"/>
      <c r="M13" s="88"/>
      <c r="N13" s="88"/>
      <c r="O13" s="88"/>
      <c r="P13" s="89">
        <f t="shared" si="1"/>
        <v>0</v>
      </c>
      <c r="Q13" s="90">
        <f t="shared" si="2"/>
        <v>0</v>
      </c>
      <c r="R13" s="91">
        <f t="shared" si="3"/>
        <v>0</v>
      </c>
      <c r="V13" s="19">
        <f t="shared" si="7"/>
        <v>0</v>
      </c>
      <c r="W13" s="19">
        <f t="shared" si="8"/>
        <v>0</v>
      </c>
      <c r="AD13" s="223">
        <f t="shared" si="9"/>
        <v>0</v>
      </c>
      <c r="AE13" s="223">
        <f t="shared" si="4"/>
        <v>0</v>
      </c>
      <c r="AF13" s="18">
        <f t="shared" si="5"/>
        <v>0</v>
      </c>
    </row>
    <row r="14" spans="1:32" s="18" customFormat="1" ht="37.5" customHeight="1" x14ac:dyDescent="0.2">
      <c r="A14" s="100" t="str">
        <f t="shared" si="10"/>
        <v>N</v>
      </c>
      <c r="B14" s="17">
        <f>IF(SUM(AF15:AF$42)&gt;0,IF(AF14=1,MAX(B$6:B13)+AF14,IF(SUM(AF$6:AF$42)&gt;0,0,MAX(B$6:B13)+1)),MAX(B$6:B13)+1)</f>
        <v>8</v>
      </c>
      <c r="C14" s="67"/>
      <c r="D14" s="67"/>
      <c r="E14" s="66"/>
      <c r="F14" s="64"/>
      <c r="G14" s="75"/>
      <c r="H14" s="77"/>
      <c r="I14" s="80">
        <f t="shared" si="6"/>
        <v>0</v>
      </c>
      <c r="J14" s="80">
        <f t="shared" si="0"/>
        <v>0</v>
      </c>
      <c r="K14" s="84"/>
      <c r="L14" s="85"/>
      <c r="M14" s="88"/>
      <c r="N14" s="88"/>
      <c r="O14" s="88"/>
      <c r="P14" s="89">
        <f t="shared" si="1"/>
        <v>0</v>
      </c>
      <c r="Q14" s="90">
        <f t="shared" si="2"/>
        <v>0</v>
      </c>
      <c r="R14" s="91">
        <f t="shared" si="3"/>
        <v>0</v>
      </c>
      <c r="V14" s="19">
        <f t="shared" si="7"/>
        <v>0</v>
      </c>
      <c r="W14" s="19">
        <f t="shared" si="8"/>
        <v>0</v>
      </c>
      <c r="AD14" s="223">
        <f t="shared" si="9"/>
        <v>0</v>
      </c>
      <c r="AE14" s="223">
        <f t="shared" si="4"/>
        <v>0</v>
      </c>
      <c r="AF14" s="18">
        <f t="shared" si="5"/>
        <v>0</v>
      </c>
    </row>
    <row r="15" spans="1:32" s="18" customFormat="1" ht="37.5" customHeight="1" x14ac:dyDescent="0.2">
      <c r="A15" s="100" t="str">
        <f t="shared" si="10"/>
        <v>N</v>
      </c>
      <c r="B15" s="17">
        <f>IF(SUM(AF16:AF$42)&gt;0,IF(AF15=1,MAX(B$6:B14)+AF15,IF(SUM(AF$6:AF$42)&gt;0,0,MAX(B$6:B14)+1)),MAX(B$6:B14)+1)</f>
        <v>9</v>
      </c>
      <c r="C15" s="67"/>
      <c r="D15" s="67"/>
      <c r="E15" s="66"/>
      <c r="F15" s="64"/>
      <c r="G15" s="75"/>
      <c r="H15" s="77"/>
      <c r="I15" s="80">
        <f t="shared" si="6"/>
        <v>0</v>
      </c>
      <c r="J15" s="80">
        <f t="shared" si="0"/>
        <v>0</v>
      </c>
      <c r="K15" s="84"/>
      <c r="L15" s="85"/>
      <c r="M15" s="88"/>
      <c r="N15" s="88"/>
      <c r="O15" s="88"/>
      <c r="P15" s="89">
        <f t="shared" si="1"/>
        <v>0</v>
      </c>
      <c r="Q15" s="90">
        <f t="shared" si="2"/>
        <v>0</v>
      </c>
      <c r="R15" s="91">
        <f t="shared" si="3"/>
        <v>0</v>
      </c>
      <c r="V15" s="19">
        <f t="shared" si="7"/>
        <v>0</v>
      </c>
      <c r="W15" s="19">
        <f t="shared" si="8"/>
        <v>0</v>
      </c>
      <c r="AD15" s="223">
        <f t="shared" si="9"/>
        <v>0</v>
      </c>
      <c r="AE15" s="223">
        <f t="shared" si="4"/>
        <v>0</v>
      </c>
      <c r="AF15" s="18">
        <f t="shared" si="5"/>
        <v>0</v>
      </c>
    </row>
    <row r="16" spans="1:32" s="18" customFormat="1" ht="37.5" customHeight="1" x14ac:dyDescent="0.2">
      <c r="A16" s="100" t="str">
        <f t="shared" si="10"/>
        <v>N</v>
      </c>
      <c r="B16" s="17">
        <f>IF(SUM(AF17:AF$42)&gt;0,IF(AF16=1,MAX(B$6:B15)+AF16,IF(SUM(AF$6:AF$42)&gt;0,0,MAX(B$6:B15)+1)),MAX(B$6:B15)+1)</f>
        <v>10</v>
      </c>
      <c r="C16" s="67"/>
      <c r="D16" s="67"/>
      <c r="E16" s="66"/>
      <c r="F16" s="64"/>
      <c r="G16" s="75"/>
      <c r="H16" s="77"/>
      <c r="I16" s="80">
        <f t="shared" si="6"/>
        <v>0</v>
      </c>
      <c r="J16" s="80">
        <f t="shared" si="0"/>
        <v>0</v>
      </c>
      <c r="K16" s="84"/>
      <c r="L16" s="85"/>
      <c r="M16" s="88"/>
      <c r="N16" s="88"/>
      <c r="O16" s="88"/>
      <c r="P16" s="89">
        <f t="shared" si="1"/>
        <v>0</v>
      </c>
      <c r="Q16" s="90">
        <f t="shared" si="2"/>
        <v>0</v>
      </c>
      <c r="R16" s="91">
        <f t="shared" si="3"/>
        <v>0</v>
      </c>
      <c r="V16" s="19">
        <f t="shared" si="7"/>
        <v>0</v>
      </c>
      <c r="W16" s="19">
        <f t="shared" si="8"/>
        <v>0</v>
      </c>
      <c r="AD16" s="223">
        <f t="shared" si="9"/>
        <v>0</v>
      </c>
      <c r="AE16" s="223">
        <f t="shared" si="4"/>
        <v>0</v>
      </c>
      <c r="AF16" s="18">
        <f t="shared" si="5"/>
        <v>0</v>
      </c>
    </row>
    <row r="17" spans="1:32" s="18" customFormat="1" ht="37.5" customHeight="1" x14ac:dyDescent="0.2">
      <c r="A17" s="100" t="str">
        <f t="shared" si="10"/>
        <v>N</v>
      </c>
      <c r="B17" s="17">
        <f>IF(SUM(AF18:AF$42)&gt;0,IF(AF17=1,MAX(B$6:B16)+AF17,IF(SUM(AF$6:AF$42)&gt;0,0,MAX(B$6:B16)+1)),MAX(B$6:B16)+1)</f>
        <v>11</v>
      </c>
      <c r="C17" s="67"/>
      <c r="D17" s="67"/>
      <c r="E17" s="66"/>
      <c r="F17" s="64"/>
      <c r="G17" s="75"/>
      <c r="H17" s="77"/>
      <c r="I17" s="80">
        <f t="shared" si="6"/>
        <v>0</v>
      </c>
      <c r="J17" s="80">
        <f t="shared" si="0"/>
        <v>0</v>
      </c>
      <c r="K17" s="84"/>
      <c r="L17" s="85"/>
      <c r="M17" s="88"/>
      <c r="N17" s="88"/>
      <c r="O17" s="88"/>
      <c r="P17" s="89">
        <f t="shared" si="1"/>
        <v>0</v>
      </c>
      <c r="Q17" s="90">
        <f t="shared" si="2"/>
        <v>0</v>
      </c>
      <c r="R17" s="91">
        <f t="shared" si="3"/>
        <v>0</v>
      </c>
      <c r="V17" s="19">
        <f t="shared" si="7"/>
        <v>0</v>
      </c>
      <c r="W17" s="19">
        <f t="shared" si="8"/>
        <v>0</v>
      </c>
      <c r="AD17" s="223">
        <f t="shared" si="9"/>
        <v>0</v>
      </c>
      <c r="AE17" s="223">
        <f t="shared" si="4"/>
        <v>0</v>
      </c>
      <c r="AF17" s="18">
        <f t="shared" si="5"/>
        <v>0</v>
      </c>
    </row>
    <row r="18" spans="1:32" s="18" customFormat="1" ht="37.5" customHeight="1" x14ac:dyDescent="0.2">
      <c r="A18" s="100" t="str">
        <f t="shared" si="10"/>
        <v>N</v>
      </c>
      <c r="B18" s="17">
        <f>IF(SUM(AF19:AF$42)&gt;0,IF(AF18=1,MAX(B$6:B17)+AF18,IF(SUM(AF$6:AF$42)&gt;0,0,MAX(B$6:B17)+1)),MAX(B$6:B17)+1)</f>
        <v>12</v>
      </c>
      <c r="C18" s="67"/>
      <c r="D18" s="67"/>
      <c r="E18" s="66"/>
      <c r="F18" s="64"/>
      <c r="G18" s="75"/>
      <c r="H18" s="77"/>
      <c r="I18" s="80">
        <f t="shared" si="6"/>
        <v>0</v>
      </c>
      <c r="J18" s="80">
        <f t="shared" si="0"/>
        <v>0</v>
      </c>
      <c r="K18" s="84"/>
      <c r="L18" s="85"/>
      <c r="M18" s="88"/>
      <c r="N18" s="88"/>
      <c r="O18" s="88"/>
      <c r="P18" s="89">
        <f t="shared" si="1"/>
        <v>0</v>
      </c>
      <c r="Q18" s="90">
        <f t="shared" si="2"/>
        <v>0</v>
      </c>
      <c r="R18" s="91">
        <f t="shared" si="3"/>
        <v>0</v>
      </c>
      <c r="V18" s="19">
        <f t="shared" si="7"/>
        <v>0</v>
      </c>
      <c r="W18" s="19">
        <f t="shared" si="8"/>
        <v>0</v>
      </c>
      <c r="AD18" s="223">
        <f t="shared" si="9"/>
        <v>0</v>
      </c>
      <c r="AE18" s="223">
        <f t="shared" si="4"/>
        <v>0</v>
      </c>
      <c r="AF18" s="18">
        <f t="shared" si="5"/>
        <v>0</v>
      </c>
    </row>
    <row r="19" spans="1:32" s="18" customFormat="1" ht="37.5" customHeight="1" x14ac:dyDescent="0.2">
      <c r="A19" s="100" t="str">
        <f t="shared" si="10"/>
        <v>N</v>
      </c>
      <c r="B19" s="17">
        <f>IF(SUM(AF20:AF$42)&gt;0,IF(AF19=1,MAX(B$6:B18)+AF19,IF(SUM(AF$6:AF$42)&gt;0,0,MAX(B$6:B18)+1)),MAX(B$6:B18)+1)</f>
        <v>13</v>
      </c>
      <c r="C19" s="67"/>
      <c r="D19" s="67"/>
      <c r="E19" s="66"/>
      <c r="F19" s="64"/>
      <c r="G19" s="75"/>
      <c r="H19" s="77"/>
      <c r="I19" s="80">
        <f t="shared" si="6"/>
        <v>0</v>
      </c>
      <c r="J19" s="80">
        <f t="shared" si="0"/>
        <v>0</v>
      </c>
      <c r="K19" s="84"/>
      <c r="L19" s="85"/>
      <c r="M19" s="88"/>
      <c r="N19" s="88"/>
      <c r="O19" s="88"/>
      <c r="P19" s="89">
        <f t="shared" si="1"/>
        <v>0</v>
      </c>
      <c r="Q19" s="90">
        <f t="shared" si="2"/>
        <v>0</v>
      </c>
      <c r="R19" s="91">
        <f t="shared" si="3"/>
        <v>0</v>
      </c>
      <c r="V19" s="19">
        <f t="shared" si="7"/>
        <v>0</v>
      </c>
      <c r="W19" s="19">
        <f t="shared" si="8"/>
        <v>0</v>
      </c>
      <c r="AD19" s="223">
        <f t="shared" si="9"/>
        <v>0</v>
      </c>
      <c r="AE19" s="223">
        <f t="shared" si="4"/>
        <v>0</v>
      </c>
      <c r="AF19" s="18">
        <f t="shared" si="5"/>
        <v>0</v>
      </c>
    </row>
    <row r="20" spans="1:32" s="18" customFormat="1" ht="37.5" customHeight="1" x14ac:dyDescent="0.2">
      <c r="A20" s="100" t="str">
        <f t="shared" si="10"/>
        <v>N</v>
      </c>
      <c r="B20" s="17">
        <f>IF(SUM(AF21:AF$42)&gt;0,IF(AF20=1,MAX(B$6:B19)+AF20,IF(SUM(AF$6:AF$42)&gt;0,0,MAX(B$6:B19)+1)),MAX(B$6:B19)+1)</f>
        <v>14</v>
      </c>
      <c r="C20" s="67"/>
      <c r="D20" s="67"/>
      <c r="E20" s="66"/>
      <c r="F20" s="64"/>
      <c r="G20" s="75"/>
      <c r="H20" s="77"/>
      <c r="I20" s="80">
        <f t="shared" si="6"/>
        <v>0</v>
      </c>
      <c r="J20" s="80">
        <f t="shared" si="0"/>
        <v>0</v>
      </c>
      <c r="K20" s="84"/>
      <c r="L20" s="85"/>
      <c r="M20" s="88"/>
      <c r="N20" s="88"/>
      <c r="O20" s="88"/>
      <c r="P20" s="89">
        <f t="shared" si="1"/>
        <v>0</v>
      </c>
      <c r="Q20" s="90">
        <f t="shared" si="2"/>
        <v>0</v>
      </c>
      <c r="R20" s="91">
        <f t="shared" si="3"/>
        <v>0</v>
      </c>
      <c r="V20" s="19">
        <f t="shared" si="7"/>
        <v>0</v>
      </c>
      <c r="W20" s="19">
        <f t="shared" si="8"/>
        <v>0</v>
      </c>
      <c r="AD20" s="223">
        <f t="shared" si="9"/>
        <v>0</v>
      </c>
      <c r="AE20" s="223">
        <f t="shared" si="4"/>
        <v>0</v>
      </c>
      <c r="AF20" s="18">
        <f t="shared" si="5"/>
        <v>0</v>
      </c>
    </row>
    <row r="21" spans="1:32" s="18" customFormat="1" ht="37.5" customHeight="1" x14ac:dyDescent="0.2">
      <c r="A21" s="100" t="str">
        <f t="shared" si="10"/>
        <v>N</v>
      </c>
      <c r="B21" s="17">
        <f>IF(SUM(AF22:AF$42)&gt;0,IF(AF21=1,MAX(B$6:B20)+AF21,IF(SUM(AF$6:AF$42)&gt;0,0,MAX(B$6:B20)+1)),MAX(B$6:B20)+1)</f>
        <v>15</v>
      </c>
      <c r="C21" s="67"/>
      <c r="D21" s="67"/>
      <c r="E21" s="66"/>
      <c r="F21" s="64"/>
      <c r="G21" s="75"/>
      <c r="H21" s="77"/>
      <c r="I21" s="80">
        <f>ROUND(G21*H21,0)</f>
        <v>0</v>
      </c>
      <c r="J21" s="80">
        <f t="shared" si="0"/>
        <v>0</v>
      </c>
      <c r="K21" s="84"/>
      <c r="L21" s="85"/>
      <c r="M21" s="88"/>
      <c r="N21" s="88"/>
      <c r="O21" s="88"/>
      <c r="P21" s="89">
        <f t="shared" si="1"/>
        <v>0</v>
      </c>
      <c r="Q21" s="90">
        <f t="shared" si="2"/>
        <v>0</v>
      </c>
      <c r="R21" s="91">
        <f t="shared" si="3"/>
        <v>0</v>
      </c>
      <c r="V21" s="19">
        <f t="shared" si="7"/>
        <v>0</v>
      </c>
      <c r="W21" s="19">
        <f t="shared" si="8"/>
        <v>0</v>
      </c>
      <c r="AD21" s="223">
        <f t="shared" si="9"/>
        <v>0</v>
      </c>
      <c r="AE21" s="223">
        <f t="shared" si="4"/>
        <v>0</v>
      </c>
      <c r="AF21" s="18">
        <f t="shared" si="5"/>
        <v>0</v>
      </c>
    </row>
    <row r="22" spans="1:32" s="18" customFormat="1" ht="37.5" customHeight="1" x14ac:dyDescent="0.2">
      <c r="A22" s="100" t="str">
        <f t="shared" si="10"/>
        <v>N</v>
      </c>
      <c r="B22" s="17">
        <f>IF(SUM(AF23:AF$42)&gt;0,IF(AF22=1,MAX(B$6:B21)+AF22,IF(SUM(AF$6:AF$42)&gt;0,0,MAX(B$6:B21)+1)),MAX(B$6:B21)+1)</f>
        <v>16</v>
      </c>
      <c r="C22" s="67"/>
      <c r="D22" s="67"/>
      <c r="E22" s="66"/>
      <c r="F22" s="64"/>
      <c r="G22" s="75"/>
      <c r="H22" s="77"/>
      <c r="I22" s="80">
        <f t="shared" ref="I22:I41" si="11">ROUND(G22*H22,0)</f>
        <v>0</v>
      </c>
      <c r="J22" s="80">
        <f t="shared" si="0"/>
        <v>0</v>
      </c>
      <c r="K22" s="84"/>
      <c r="L22" s="85"/>
      <c r="M22" s="88"/>
      <c r="N22" s="88"/>
      <c r="O22" s="88"/>
      <c r="P22" s="89">
        <f t="shared" si="1"/>
        <v>0</v>
      </c>
      <c r="Q22" s="90">
        <f t="shared" si="2"/>
        <v>0</v>
      </c>
      <c r="R22" s="91">
        <f t="shared" si="3"/>
        <v>0</v>
      </c>
      <c r="V22" s="19">
        <f t="shared" si="7"/>
        <v>0</v>
      </c>
      <c r="W22" s="19">
        <f t="shared" si="8"/>
        <v>0</v>
      </c>
      <c r="AD22" s="223">
        <f t="shared" si="9"/>
        <v>0</v>
      </c>
      <c r="AE22" s="223">
        <f t="shared" si="4"/>
        <v>0</v>
      </c>
      <c r="AF22" s="18">
        <f t="shared" si="5"/>
        <v>0</v>
      </c>
    </row>
    <row r="23" spans="1:32" s="18" customFormat="1" ht="37.5" customHeight="1" x14ac:dyDescent="0.2">
      <c r="A23" s="100" t="str">
        <f t="shared" si="10"/>
        <v>N</v>
      </c>
      <c r="B23" s="17">
        <f>IF(SUM(AF24:AF$42)&gt;0,IF(AF23=1,MAX(B$6:B22)+AF23,IF(SUM(AF$6:AF$42)&gt;0,0,MAX(B$6:B22)+1)),MAX(B$6:B22)+1)</f>
        <v>17</v>
      </c>
      <c r="C23" s="67"/>
      <c r="D23" s="67"/>
      <c r="E23" s="66"/>
      <c r="F23" s="64"/>
      <c r="G23" s="75"/>
      <c r="H23" s="77"/>
      <c r="I23" s="80">
        <f t="shared" si="11"/>
        <v>0</v>
      </c>
      <c r="J23" s="80">
        <f t="shared" si="0"/>
        <v>0</v>
      </c>
      <c r="K23" s="84"/>
      <c r="L23" s="85"/>
      <c r="M23" s="88"/>
      <c r="N23" s="88"/>
      <c r="O23" s="88"/>
      <c r="P23" s="89">
        <f t="shared" si="1"/>
        <v>0</v>
      </c>
      <c r="Q23" s="90">
        <f t="shared" si="2"/>
        <v>0</v>
      </c>
      <c r="R23" s="91">
        <f t="shared" si="3"/>
        <v>0</v>
      </c>
      <c r="V23" s="19">
        <f t="shared" si="7"/>
        <v>0</v>
      </c>
      <c r="W23" s="19">
        <f t="shared" si="8"/>
        <v>0</v>
      </c>
      <c r="AD23" s="223">
        <f t="shared" si="9"/>
        <v>0</v>
      </c>
      <c r="AE23" s="223">
        <f t="shared" si="4"/>
        <v>0</v>
      </c>
      <c r="AF23" s="18">
        <f t="shared" si="5"/>
        <v>0</v>
      </c>
    </row>
    <row r="24" spans="1:32" s="18" customFormat="1" ht="37.5" customHeight="1" x14ac:dyDescent="0.2">
      <c r="A24" s="100" t="str">
        <f t="shared" si="10"/>
        <v>N</v>
      </c>
      <c r="B24" s="17">
        <f>IF(SUM(AF25:AF$42)&gt;0,IF(AF24=1,MAX(B$6:B23)+AF24,IF(SUM(AF$6:AF$42)&gt;0,0,MAX(B$6:B23)+1)),MAX(B$6:B23)+1)</f>
        <v>18</v>
      </c>
      <c r="C24" s="67"/>
      <c r="D24" s="67"/>
      <c r="E24" s="66"/>
      <c r="F24" s="64"/>
      <c r="G24" s="75"/>
      <c r="H24" s="77"/>
      <c r="I24" s="80">
        <f t="shared" si="11"/>
        <v>0</v>
      </c>
      <c r="J24" s="80">
        <f t="shared" si="0"/>
        <v>0</v>
      </c>
      <c r="K24" s="84"/>
      <c r="L24" s="85"/>
      <c r="M24" s="88"/>
      <c r="N24" s="88"/>
      <c r="O24" s="88"/>
      <c r="P24" s="89">
        <f t="shared" si="1"/>
        <v>0</v>
      </c>
      <c r="Q24" s="90">
        <f t="shared" si="2"/>
        <v>0</v>
      </c>
      <c r="R24" s="91">
        <f t="shared" si="3"/>
        <v>0</v>
      </c>
      <c r="V24" s="19">
        <f t="shared" si="7"/>
        <v>0</v>
      </c>
      <c r="W24" s="19">
        <f t="shared" si="8"/>
        <v>0</v>
      </c>
      <c r="AD24" s="223">
        <f t="shared" si="9"/>
        <v>0</v>
      </c>
      <c r="AE24" s="223">
        <f t="shared" si="4"/>
        <v>0</v>
      </c>
      <c r="AF24" s="18">
        <f t="shared" si="5"/>
        <v>0</v>
      </c>
    </row>
    <row r="25" spans="1:32" s="18" customFormat="1" ht="37.5" customHeight="1" x14ac:dyDescent="0.2">
      <c r="A25" s="100" t="str">
        <f t="shared" si="10"/>
        <v>N</v>
      </c>
      <c r="B25" s="17">
        <f>IF(SUM(AF26:AF$42)&gt;0,IF(AF25=1,MAX(B$6:B24)+AF25,IF(SUM(AF$6:AF$42)&gt;0,0,MAX(B$6:B24)+1)),MAX(B$6:B24)+1)</f>
        <v>19</v>
      </c>
      <c r="C25" s="67"/>
      <c r="D25" s="67"/>
      <c r="E25" s="66"/>
      <c r="F25" s="64"/>
      <c r="G25" s="75"/>
      <c r="H25" s="77"/>
      <c r="I25" s="80">
        <f t="shared" si="11"/>
        <v>0</v>
      </c>
      <c r="J25" s="80">
        <f t="shared" si="0"/>
        <v>0</v>
      </c>
      <c r="K25" s="84"/>
      <c r="L25" s="85"/>
      <c r="M25" s="88"/>
      <c r="N25" s="88"/>
      <c r="O25" s="88"/>
      <c r="P25" s="89">
        <f t="shared" si="1"/>
        <v>0</v>
      </c>
      <c r="Q25" s="90">
        <f t="shared" si="2"/>
        <v>0</v>
      </c>
      <c r="R25" s="91">
        <f t="shared" si="3"/>
        <v>0</v>
      </c>
      <c r="V25" s="19">
        <f t="shared" si="7"/>
        <v>0</v>
      </c>
      <c r="W25" s="19">
        <f t="shared" si="8"/>
        <v>0</v>
      </c>
      <c r="AD25" s="223">
        <f t="shared" si="9"/>
        <v>0</v>
      </c>
      <c r="AE25" s="223">
        <f t="shared" si="4"/>
        <v>0</v>
      </c>
      <c r="AF25" s="18">
        <f t="shared" si="5"/>
        <v>0</v>
      </c>
    </row>
    <row r="26" spans="1:32" s="18" customFormat="1" ht="37.5" customHeight="1" x14ac:dyDescent="0.2">
      <c r="A26" s="100" t="str">
        <f t="shared" si="10"/>
        <v>N</v>
      </c>
      <c r="B26" s="17">
        <f>IF(SUM(AF27:AF$42)&gt;0,IF(AF26=1,MAX(B$6:B25)+AF26,IF(SUM(AF$6:AF$42)&gt;0,0,MAX(B$6:B25)+1)),MAX(B$6:B25)+1)</f>
        <v>20</v>
      </c>
      <c r="C26" s="67"/>
      <c r="D26" s="67"/>
      <c r="E26" s="66"/>
      <c r="F26" s="64"/>
      <c r="G26" s="75"/>
      <c r="H26" s="77"/>
      <c r="I26" s="80">
        <f t="shared" si="11"/>
        <v>0</v>
      </c>
      <c r="J26" s="80">
        <f t="shared" si="0"/>
        <v>0</v>
      </c>
      <c r="K26" s="84"/>
      <c r="L26" s="85"/>
      <c r="M26" s="88"/>
      <c r="N26" s="88"/>
      <c r="O26" s="88"/>
      <c r="P26" s="89">
        <f t="shared" si="1"/>
        <v>0</v>
      </c>
      <c r="Q26" s="90">
        <f t="shared" si="2"/>
        <v>0</v>
      </c>
      <c r="R26" s="91">
        <f t="shared" si="3"/>
        <v>0</v>
      </c>
      <c r="V26" s="19">
        <f t="shared" si="7"/>
        <v>0</v>
      </c>
      <c r="W26" s="19">
        <f t="shared" si="8"/>
        <v>0</v>
      </c>
      <c r="AD26" s="223">
        <f t="shared" si="9"/>
        <v>0</v>
      </c>
      <c r="AE26" s="223">
        <f t="shared" si="4"/>
        <v>0</v>
      </c>
      <c r="AF26" s="18">
        <f t="shared" si="5"/>
        <v>0</v>
      </c>
    </row>
    <row r="27" spans="1:32" s="18" customFormat="1" ht="37.5" customHeight="1" x14ac:dyDescent="0.2">
      <c r="A27" s="100" t="str">
        <f t="shared" si="10"/>
        <v>N</v>
      </c>
      <c r="B27" s="17">
        <f>IF(SUM(AF28:AF$42)&gt;0,IF(AF27=1,MAX(B$6:B26)+AF27,IF(SUM(AF$6:AF$42)&gt;0,0,MAX(B$6:B26)+1)),MAX(B$6:B26)+1)</f>
        <v>21</v>
      </c>
      <c r="C27" s="67"/>
      <c r="D27" s="67"/>
      <c r="E27" s="66"/>
      <c r="F27" s="64"/>
      <c r="G27" s="75"/>
      <c r="H27" s="77"/>
      <c r="I27" s="80">
        <f t="shared" si="11"/>
        <v>0</v>
      </c>
      <c r="J27" s="80">
        <f t="shared" si="0"/>
        <v>0</v>
      </c>
      <c r="K27" s="84"/>
      <c r="L27" s="85"/>
      <c r="M27" s="88"/>
      <c r="N27" s="88"/>
      <c r="O27" s="88"/>
      <c r="P27" s="89">
        <f t="shared" si="1"/>
        <v>0</v>
      </c>
      <c r="Q27" s="90">
        <f t="shared" si="2"/>
        <v>0</v>
      </c>
      <c r="R27" s="91">
        <f t="shared" si="3"/>
        <v>0</v>
      </c>
      <c r="V27" s="19">
        <f t="shared" si="7"/>
        <v>0</v>
      </c>
      <c r="W27" s="19">
        <f t="shared" si="8"/>
        <v>0</v>
      </c>
      <c r="AD27" s="223">
        <f t="shared" si="9"/>
        <v>0</v>
      </c>
      <c r="AE27" s="223">
        <f t="shared" si="4"/>
        <v>0</v>
      </c>
      <c r="AF27" s="18">
        <f t="shared" si="5"/>
        <v>0</v>
      </c>
    </row>
    <row r="28" spans="1:32" s="18" customFormat="1" ht="37.5" customHeight="1" x14ac:dyDescent="0.2">
      <c r="A28" s="100" t="str">
        <f t="shared" si="10"/>
        <v>N</v>
      </c>
      <c r="B28" s="17">
        <f>IF(SUM(AF29:AF$42)&gt;0,IF(AF28=1,MAX(B$6:B27)+AF28,IF(SUM(AF$6:AF$42)&gt;0,0,MAX(B$6:B27)+1)),MAX(B$6:B27)+1)</f>
        <v>22</v>
      </c>
      <c r="C28" s="67"/>
      <c r="D28" s="67"/>
      <c r="E28" s="66"/>
      <c r="F28" s="64"/>
      <c r="G28" s="75"/>
      <c r="H28" s="77"/>
      <c r="I28" s="80">
        <f t="shared" si="11"/>
        <v>0</v>
      </c>
      <c r="J28" s="80">
        <f t="shared" si="0"/>
        <v>0</v>
      </c>
      <c r="K28" s="84"/>
      <c r="L28" s="85"/>
      <c r="M28" s="88"/>
      <c r="N28" s="88"/>
      <c r="O28" s="88"/>
      <c r="P28" s="89">
        <f t="shared" si="1"/>
        <v>0</v>
      </c>
      <c r="Q28" s="90">
        <f t="shared" si="2"/>
        <v>0</v>
      </c>
      <c r="R28" s="91">
        <f t="shared" si="3"/>
        <v>0</v>
      </c>
      <c r="V28" s="19">
        <f t="shared" si="7"/>
        <v>0</v>
      </c>
      <c r="W28" s="19">
        <f t="shared" si="8"/>
        <v>0</v>
      </c>
      <c r="AD28" s="223">
        <f t="shared" si="9"/>
        <v>0</v>
      </c>
      <c r="AE28" s="223">
        <f t="shared" si="4"/>
        <v>0</v>
      </c>
      <c r="AF28" s="18">
        <f t="shared" si="5"/>
        <v>0</v>
      </c>
    </row>
    <row r="29" spans="1:32" s="18" customFormat="1" ht="37.5" customHeight="1" x14ac:dyDescent="0.2">
      <c r="A29" s="100" t="str">
        <f t="shared" si="10"/>
        <v>N</v>
      </c>
      <c r="B29" s="17">
        <f>IF(SUM(AF30:AF$42)&gt;0,IF(AF29=1,MAX(B$6:B28)+AF29,IF(SUM(AF$6:AF$42)&gt;0,0,MAX(B$6:B28)+1)),MAX(B$6:B28)+1)</f>
        <v>23</v>
      </c>
      <c r="C29" s="67"/>
      <c r="D29" s="67"/>
      <c r="E29" s="66"/>
      <c r="F29" s="64"/>
      <c r="G29" s="75"/>
      <c r="H29" s="77"/>
      <c r="I29" s="80">
        <f t="shared" si="11"/>
        <v>0</v>
      </c>
      <c r="J29" s="80">
        <f t="shared" si="0"/>
        <v>0</v>
      </c>
      <c r="K29" s="84"/>
      <c r="L29" s="85"/>
      <c r="M29" s="88"/>
      <c r="N29" s="88"/>
      <c r="O29" s="88"/>
      <c r="P29" s="89">
        <f t="shared" si="1"/>
        <v>0</v>
      </c>
      <c r="Q29" s="90">
        <f t="shared" si="2"/>
        <v>0</v>
      </c>
      <c r="R29" s="91">
        <f t="shared" si="3"/>
        <v>0</v>
      </c>
      <c r="V29" s="19">
        <f t="shared" si="7"/>
        <v>0</v>
      </c>
      <c r="W29" s="19">
        <f t="shared" si="8"/>
        <v>0</v>
      </c>
      <c r="AD29" s="223">
        <f t="shared" si="9"/>
        <v>0</v>
      </c>
      <c r="AE29" s="223">
        <f t="shared" si="4"/>
        <v>0</v>
      </c>
      <c r="AF29" s="18">
        <f t="shared" si="5"/>
        <v>0</v>
      </c>
    </row>
    <row r="30" spans="1:32" s="18" customFormat="1" ht="37.5" customHeight="1" x14ac:dyDescent="0.2">
      <c r="A30" s="100" t="str">
        <f t="shared" si="10"/>
        <v>N</v>
      </c>
      <c r="B30" s="17">
        <f>IF(SUM(AF31:AF$42)&gt;0,IF(AF30=1,MAX(B$6:B29)+AF30,IF(SUM(AF$6:AF$42)&gt;0,0,MAX(B$6:B29)+1)),MAX(B$6:B29)+1)</f>
        <v>24</v>
      </c>
      <c r="C30" s="67"/>
      <c r="D30" s="67"/>
      <c r="E30" s="66"/>
      <c r="F30" s="64"/>
      <c r="G30" s="75"/>
      <c r="H30" s="77"/>
      <c r="I30" s="80">
        <f t="shared" si="11"/>
        <v>0</v>
      </c>
      <c r="J30" s="80">
        <f t="shared" si="0"/>
        <v>0</v>
      </c>
      <c r="K30" s="84"/>
      <c r="L30" s="85"/>
      <c r="M30" s="88"/>
      <c r="N30" s="88"/>
      <c r="O30" s="88"/>
      <c r="P30" s="89">
        <f t="shared" si="1"/>
        <v>0</v>
      </c>
      <c r="Q30" s="90">
        <f t="shared" si="2"/>
        <v>0</v>
      </c>
      <c r="R30" s="91">
        <f t="shared" si="3"/>
        <v>0</v>
      </c>
      <c r="V30" s="19">
        <f t="shared" si="7"/>
        <v>0</v>
      </c>
      <c r="W30" s="19">
        <f t="shared" si="8"/>
        <v>0</v>
      </c>
      <c r="AD30" s="223">
        <f t="shared" si="9"/>
        <v>0</v>
      </c>
      <c r="AE30" s="223">
        <f t="shared" si="4"/>
        <v>0</v>
      </c>
      <c r="AF30" s="18">
        <f t="shared" si="5"/>
        <v>0</v>
      </c>
    </row>
    <row r="31" spans="1:32" s="18" customFormat="1" ht="37.5" customHeight="1" x14ac:dyDescent="0.2">
      <c r="A31" s="100" t="str">
        <f t="shared" si="10"/>
        <v>N</v>
      </c>
      <c r="B31" s="17">
        <f>IF(SUM(AF32:AF$42)&gt;0,IF(AF31=1,MAX(B$6:B30)+AF31,IF(SUM(AF$6:AF$42)&gt;0,0,MAX(B$6:B30)+1)),MAX(B$6:B30)+1)</f>
        <v>25</v>
      </c>
      <c r="C31" s="67"/>
      <c r="D31" s="67"/>
      <c r="E31" s="66"/>
      <c r="F31" s="64"/>
      <c r="G31" s="75"/>
      <c r="H31" s="77"/>
      <c r="I31" s="80">
        <f t="shared" si="11"/>
        <v>0</v>
      </c>
      <c r="J31" s="80">
        <f t="shared" si="0"/>
        <v>0</v>
      </c>
      <c r="K31" s="84"/>
      <c r="L31" s="85"/>
      <c r="M31" s="88"/>
      <c r="N31" s="88"/>
      <c r="O31" s="88"/>
      <c r="P31" s="89">
        <f t="shared" si="1"/>
        <v>0</v>
      </c>
      <c r="Q31" s="90">
        <f t="shared" si="2"/>
        <v>0</v>
      </c>
      <c r="R31" s="91">
        <f t="shared" si="3"/>
        <v>0</v>
      </c>
      <c r="V31" s="19">
        <f t="shared" si="7"/>
        <v>0</v>
      </c>
      <c r="W31" s="19">
        <f t="shared" si="8"/>
        <v>0</v>
      </c>
      <c r="AD31" s="223">
        <f t="shared" si="9"/>
        <v>0</v>
      </c>
      <c r="AE31" s="223">
        <f t="shared" si="4"/>
        <v>0</v>
      </c>
      <c r="AF31" s="18">
        <f t="shared" si="5"/>
        <v>0</v>
      </c>
    </row>
    <row r="32" spans="1:32" s="18" customFormat="1" ht="37.5" customHeight="1" x14ac:dyDescent="0.2">
      <c r="A32" s="100" t="str">
        <f t="shared" si="10"/>
        <v>N</v>
      </c>
      <c r="B32" s="17">
        <f>IF(SUM(AF33:AF$42)&gt;0,IF(AF32=1,MAX(B$6:B31)+AF32,IF(SUM(AF$6:AF$42)&gt;0,0,MAX(B$6:B31)+1)),MAX(B$6:B31)+1)</f>
        <v>26</v>
      </c>
      <c r="C32" s="67"/>
      <c r="D32" s="67"/>
      <c r="E32" s="66"/>
      <c r="F32" s="64"/>
      <c r="G32" s="75"/>
      <c r="H32" s="77"/>
      <c r="I32" s="80">
        <f t="shared" si="11"/>
        <v>0</v>
      </c>
      <c r="J32" s="80">
        <f t="shared" si="0"/>
        <v>0</v>
      </c>
      <c r="K32" s="84"/>
      <c r="L32" s="85"/>
      <c r="M32" s="88"/>
      <c r="N32" s="88"/>
      <c r="O32" s="88"/>
      <c r="P32" s="89">
        <f t="shared" si="1"/>
        <v>0</v>
      </c>
      <c r="Q32" s="90">
        <f t="shared" si="2"/>
        <v>0</v>
      </c>
      <c r="R32" s="91">
        <f t="shared" si="3"/>
        <v>0</v>
      </c>
      <c r="V32" s="19">
        <f t="shared" si="7"/>
        <v>0</v>
      </c>
      <c r="W32" s="19">
        <f t="shared" si="8"/>
        <v>0</v>
      </c>
      <c r="AD32" s="223">
        <f t="shared" si="9"/>
        <v>0</v>
      </c>
      <c r="AE32" s="223">
        <f t="shared" si="4"/>
        <v>0</v>
      </c>
      <c r="AF32" s="18">
        <f t="shared" si="5"/>
        <v>0</v>
      </c>
    </row>
    <row r="33" spans="1:32" s="18" customFormat="1" ht="37.5" customHeight="1" x14ac:dyDescent="0.2">
      <c r="A33" s="100" t="str">
        <f t="shared" si="10"/>
        <v>N</v>
      </c>
      <c r="B33" s="17">
        <f>IF(SUM(AF34:AF$42)&gt;0,IF(AF33=1,MAX(B$6:B32)+AF33,IF(SUM(AF$6:AF$42)&gt;0,0,MAX(B$6:B32)+1)),MAX(B$6:B32)+1)</f>
        <v>27</v>
      </c>
      <c r="C33" s="67"/>
      <c r="D33" s="67"/>
      <c r="E33" s="66"/>
      <c r="F33" s="64"/>
      <c r="G33" s="75"/>
      <c r="H33" s="77"/>
      <c r="I33" s="80">
        <f t="shared" si="11"/>
        <v>0</v>
      </c>
      <c r="J33" s="80">
        <f t="shared" si="0"/>
        <v>0</v>
      </c>
      <c r="K33" s="84"/>
      <c r="L33" s="85"/>
      <c r="M33" s="88"/>
      <c r="N33" s="88"/>
      <c r="O33" s="88"/>
      <c r="P33" s="89">
        <f t="shared" si="1"/>
        <v>0</v>
      </c>
      <c r="Q33" s="90">
        <f t="shared" si="2"/>
        <v>0</v>
      </c>
      <c r="R33" s="91">
        <f t="shared" si="3"/>
        <v>0</v>
      </c>
      <c r="V33" s="19">
        <f t="shared" si="7"/>
        <v>0</v>
      </c>
      <c r="W33" s="19">
        <f t="shared" si="8"/>
        <v>0</v>
      </c>
      <c r="AD33" s="223">
        <f t="shared" si="9"/>
        <v>0</v>
      </c>
      <c r="AE33" s="223">
        <f t="shared" si="4"/>
        <v>0</v>
      </c>
      <c r="AF33" s="18">
        <f t="shared" si="5"/>
        <v>0</v>
      </c>
    </row>
    <row r="34" spans="1:32" s="18" customFormat="1" ht="37.5" customHeight="1" x14ac:dyDescent="0.2">
      <c r="A34" s="100" t="str">
        <f t="shared" si="10"/>
        <v>N</v>
      </c>
      <c r="B34" s="17">
        <f>IF(SUM(AF35:AF$42)&gt;0,IF(AF34=1,MAX(B$6:B33)+AF34,IF(SUM(AF$6:AF$42)&gt;0,0,MAX(B$6:B33)+1)),MAX(B$6:B33)+1)</f>
        <v>28</v>
      </c>
      <c r="C34" s="67"/>
      <c r="D34" s="67"/>
      <c r="E34" s="66"/>
      <c r="F34" s="64"/>
      <c r="G34" s="75"/>
      <c r="H34" s="77"/>
      <c r="I34" s="80">
        <f t="shared" si="11"/>
        <v>0</v>
      </c>
      <c r="J34" s="80">
        <f t="shared" si="0"/>
        <v>0</v>
      </c>
      <c r="K34" s="84"/>
      <c r="L34" s="85"/>
      <c r="M34" s="88"/>
      <c r="N34" s="88"/>
      <c r="O34" s="88"/>
      <c r="P34" s="89">
        <f t="shared" si="1"/>
        <v>0</v>
      </c>
      <c r="Q34" s="90">
        <f t="shared" si="2"/>
        <v>0</v>
      </c>
      <c r="R34" s="91">
        <f t="shared" si="3"/>
        <v>0</v>
      </c>
      <c r="V34" s="19">
        <f t="shared" si="7"/>
        <v>0</v>
      </c>
      <c r="W34" s="19">
        <f t="shared" si="8"/>
        <v>0</v>
      </c>
      <c r="AD34" s="223">
        <f t="shared" si="9"/>
        <v>0</v>
      </c>
      <c r="AE34" s="223">
        <f t="shared" si="4"/>
        <v>0</v>
      </c>
      <c r="AF34" s="18">
        <f t="shared" si="5"/>
        <v>0</v>
      </c>
    </row>
    <row r="35" spans="1:32" s="18" customFormat="1" ht="37.5" customHeight="1" x14ac:dyDescent="0.2">
      <c r="A35" s="100" t="str">
        <f t="shared" si="10"/>
        <v>N</v>
      </c>
      <c r="B35" s="17">
        <f>IF(SUM(AF36:AF$42)&gt;0,IF(AF35=1,MAX(B$6:B34)+AF35,IF(SUM(AF$6:AF$42)&gt;0,0,MAX(B$6:B34)+1)),MAX(B$6:B34)+1)</f>
        <v>29</v>
      </c>
      <c r="C35" s="67"/>
      <c r="D35" s="67"/>
      <c r="E35" s="66"/>
      <c r="F35" s="64"/>
      <c r="G35" s="75"/>
      <c r="H35" s="77"/>
      <c r="I35" s="80">
        <f t="shared" si="11"/>
        <v>0</v>
      </c>
      <c r="J35" s="80">
        <f t="shared" si="0"/>
        <v>0</v>
      </c>
      <c r="K35" s="84"/>
      <c r="L35" s="85"/>
      <c r="M35" s="88"/>
      <c r="N35" s="88"/>
      <c r="O35" s="88"/>
      <c r="P35" s="89">
        <f t="shared" si="1"/>
        <v>0</v>
      </c>
      <c r="Q35" s="90">
        <f t="shared" si="2"/>
        <v>0</v>
      </c>
      <c r="R35" s="91">
        <f t="shared" si="3"/>
        <v>0</v>
      </c>
      <c r="V35" s="19">
        <f t="shared" si="7"/>
        <v>0</v>
      </c>
      <c r="W35" s="19">
        <f t="shared" si="8"/>
        <v>0</v>
      </c>
      <c r="AD35" s="223">
        <f t="shared" si="9"/>
        <v>0</v>
      </c>
      <c r="AE35" s="223">
        <f t="shared" si="4"/>
        <v>0</v>
      </c>
      <c r="AF35" s="18">
        <f t="shared" si="5"/>
        <v>0</v>
      </c>
    </row>
    <row r="36" spans="1:32" s="18" customFormat="1" ht="37.5" customHeight="1" x14ac:dyDescent="0.2">
      <c r="A36" s="100" t="str">
        <f t="shared" si="10"/>
        <v>N</v>
      </c>
      <c r="B36" s="17">
        <f>IF(SUM(AF37:AF$42)&gt;0,IF(AF36=1,MAX(B$6:B35)+AF36,IF(SUM(AF$6:AF$42)&gt;0,0,MAX(B$6:B35)+1)),MAX(B$6:B35)+1)</f>
        <v>30</v>
      </c>
      <c r="C36" s="67"/>
      <c r="D36" s="67"/>
      <c r="E36" s="66"/>
      <c r="F36" s="64"/>
      <c r="G36" s="75"/>
      <c r="H36" s="77"/>
      <c r="I36" s="80">
        <f t="shared" si="11"/>
        <v>0</v>
      </c>
      <c r="J36" s="80">
        <f t="shared" si="0"/>
        <v>0</v>
      </c>
      <c r="K36" s="84"/>
      <c r="L36" s="85"/>
      <c r="M36" s="88"/>
      <c r="N36" s="88"/>
      <c r="O36" s="88"/>
      <c r="P36" s="89">
        <f t="shared" si="1"/>
        <v>0</v>
      </c>
      <c r="Q36" s="90">
        <f t="shared" si="2"/>
        <v>0</v>
      </c>
      <c r="R36" s="91">
        <f t="shared" si="3"/>
        <v>0</v>
      </c>
      <c r="V36" s="19">
        <f t="shared" si="7"/>
        <v>0</v>
      </c>
      <c r="W36" s="19">
        <f t="shared" si="8"/>
        <v>0</v>
      </c>
      <c r="AD36" s="223">
        <f t="shared" si="9"/>
        <v>0</v>
      </c>
      <c r="AE36" s="223">
        <f t="shared" si="4"/>
        <v>0</v>
      </c>
      <c r="AF36" s="18">
        <f t="shared" si="5"/>
        <v>0</v>
      </c>
    </row>
    <row r="37" spans="1:32" s="18" customFormat="1" ht="37.5" customHeight="1" x14ac:dyDescent="0.2">
      <c r="A37" s="100" t="str">
        <f t="shared" si="10"/>
        <v>N</v>
      </c>
      <c r="B37" s="17">
        <f>IF(SUM(AF38:AF$42)&gt;0,IF(AF37=1,MAX(B$6:B36)+AF37,IF(SUM(AF$6:AF$42)&gt;0,0,MAX(B$6:B36)+1)),MAX(B$6:B36)+1)</f>
        <v>31</v>
      </c>
      <c r="C37" s="67"/>
      <c r="D37" s="67"/>
      <c r="E37" s="66"/>
      <c r="F37" s="64"/>
      <c r="G37" s="75"/>
      <c r="H37" s="77"/>
      <c r="I37" s="80">
        <f t="shared" si="11"/>
        <v>0</v>
      </c>
      <c r="J37" s="80">
        <f t="shared" si="0"/>
        <v>0</v>
      </c>
      <c r="K37" s="84"/>
      <c r="L37" s="85"/>
      <c r="M37" s="88"/>
      <c r="N37" s="88"/>
      <c r="O37" s="88"/>
      <c r="P37" s="89">
        <f t="shared" si="1"/>
        <v>0</v>
      </c>
      <c r="Q37" s="90">
        <f t="shared" si="2"/>
        <v>0</v>
      </c>
      <c r="R37" s="91">
        <f t="shared" si="3"/>
        <v>0</v>
      </c>
      <c r="V37" s="19">
        <f t="shared" si="7"/>
        <v>0</v>
      </c>
      <c r="W37" s="19">
        <f t="shared" si="8"/>
        <v>0</v>
      </c>
      <c r="AD37" s="223">
        <f t="shared" si="9"/>
        <v>0</v>
      </c>
      <c r="AE37" s="223">
        <f t="shared" si="4"/>
        <v>0</v>
      </c>
      <c r="AF37" s="18">
        <f t="shared" si="5"/>
        <v>0</v>
      </c>
    </row>
    <row r="38" spans="1:32" s="18" customFormat="1" ht="37.5" customHeight="1" x14ac:dyDescent="0.2">
      <c r="A38" s="100" t="str">
        <f t="shared" si="10"/>
        <v>N</v>
      </c>
      <c r="B38" s="17">
        <f>IF(SUM(AF39:AF$42)&gt;0,IF(AF38=1,MAX(B$6:B37)+AF38,IF(SUM(AF$6:AF$42)&gt;0,0,MAX(B$6:B37)+1)),MAX(B$6:B37)+1)</f>
        <v>32</v>
      </c>
      <c r="C38" s="67"/>
      <c r="D38" s="67"/>
      <c r="E38" s="66"/>
      <c r="F38" s="64"/>
      <c r="G38" s="75"/>
      <c r="H38" s="77"/>
      <c r="I38" s="80">
        <f t="shared" si="11"/>
        <v>0</v>
      </c>
      <c r="J38" s="80">
        <f t="shared" si="0"/>
        <v>0</v>
      </c>
      <c r="K38" s="84"/>
      <c r="L38" s="85"/>
      <c r="M38" s="88"/>
      <c r="N38" s="88"/>
      <c r="O38" s="88"/>
      <c r="P38" s="89">
        <f t="shared" si="1"/>
        <v>0</v>
      </c>
      <c r="Q38" s="90">
        <f t="shared" si="2"/>
        <v>0</v>
      </c>
      <c r="R38" s="91">
        <f t="shared" si="3"/>
        <v>0</v>
      </c>
      <c r="V38" s="19">
        <f t="shared" si="7"/>
        <v>0</v>
      </c>
      <c r="W38" s="19">
        <f t="shared" si="8"/>
        <v>0</v>
      </c>
      <c r="AD38" s="223">
        <f t="shared" si="9"/>
        <v>0</v>
      </c>
      <c r="AE38" s="223">
        <f t="shared" si="4"/>
        <v>0</v>
      </c>
      <c r="AF38" s="18">
        <f t="shared" si="5"/>
        <v>0</v>
      </c>
    </row>
    <row r="39" spans="1:32" s="18" customFormat="1" ht="37.5" customHeight="1" x14ac:dyDescent="0.2">
      <c r="A39" s="100" t="str">
        <f t="shared" si="10"/>
        <v>N</v>
      </c>
      <c r="B39" s="17">
        <f>IF(SUM(AF40:AF$42)&gt;0,IF(AF39=1,MAX(B$6:B38)+AF39,IF(SUM(AF$6:AF$42)&gt;0,0,MAX(B$6:B38)+1)),MAX(B$6:B38)+1)</f>
        <v>33</v>
      </c>
      <c r="C39" s="67"/>
      <c r="D39" s="67"/>
      <c r="E39" s="66"/>
      <c r="F39" s="64"/>
      <c r="G39" s="75"/>
      <c r="H39" s="77"/>
      <c r="I39" s="80">
        <f t="shared" si="11"/>
        <v>0</v>
      </c>
      <c r="J39" s="80">
        <f t="shared" si="0"/>
        <v>0</v>
      </c>
      <c r="K39" s="84"/>
      <c r="L39" s="85"/>
      <c r="M39" s="88"/>
      <c r="N39" s="88"/>
      <c r="O39" s="88"/>
      <c r="P39" s="89">
        <f t="shared" si="1"/>
        <v>0</v>
      </c>
      <c r="Q39" s="90">
        <f t="shared" si="2"/>
        <v>0</v>
      </c>
      <c r="R39" s="91">
        <f t="shared" si="3"/>
        <v>0</v>
      </c>
      <c r="V39" s="19">
        <f t="shared" si="7"/>
        <v>0</v>
      </c>
      <c r="W39" s="19">
        <f t="shared" si="8"/>
        <v>0</v>
      </c>
      <c r="AD39" s="223">
        <f t="shared" si="9"/>
        <v>0</v>
      </c>
      <c r="AE39" s="223">
        <f t="shared" si="4"/>
        <v>0</v>
      </c>
      <c r="AF39" s="18">
        <f t="shared" si="5"/>
        <v>0</v>
      </c>
    </row>
    <row r="40" spans="1:32" s="18" customFormat="1" ht="37.5" customHeight="1" x14ac:dyDescent="0.2">
      <c r="A40" s="100" t="str">
        <f t="shared" si="10"/>
        <v>N</v>
      </c>
      <c r="B40" s="17">
        <f>IF(SUM(AF41:AF$42)&gt;0,IF(AF40=1,MAX(B$6:B39)+AF40,IF(SUM(AF$6:AF$42)&gt;0,0,MAX(B$6:B39)+1)),MAX(B$6:B39)+1)</f>
        <v>34</v>
      </c>
      <c r="C40" s="67"/>
      <c r="D40" s="67"/>
      <c r="E40" s="66"/>
      <c r="F40" s="64"/>
      <c r="G40" s="75"/>
      <c r="H40" s="77"/>
      <c r="I40" s="80">
        <f t="shared" si="11"/>
        <v>0</v>
      </c>
      <c r="J40" s="80">
        <f t="shared" si="0"/>
        <v>0</v>
      </c>
      <c r="K40" s="84"/>
      <c r="L40" s="85"/>
      <c r="M40" s="88"/>
      <c r="N40" s="88"/>
      <c r="O40" s="88"/>
      <c r="P40" s="89">
        <f t="shared" si="1"/>
        <v>0</v>
      </c>
      <c r="Q40" s="90">
        <f t="shared" si="2"/>
        <v>0</v>
      </c>
      <c r="R40" s="91">
        <f t="shared" si="3"/>
        <v>0</v>
      </c>
      <c r="V40" s="19">
        <f t="shared" si="7"/>
        <v>0</v>
      </c>
      <c r="W40" s="19">
        <f t="shared" si="8"/>
        <v>0</v>
      </c>
      <c r="AD40" s="223">
        <f t="shared" si="9"/>
        <v>0</v>
      </c>
      <c r="AE40" s="223">
        <f t="shared" si="4"/>
        <v>0</v>
      </c>
      <c r="AF40" s="18">
        <f t="shared" si="5"/>
        <v>0</v>
      </c>
    </row>
    <row r="41" spans="1:32" s="18" customFormat="1" ht="37.5" customHeight="1" x14ac:dyDescent="0.2">
      <c r="A41" s="100" t="str">
        <f t="shared" si="10"/>
        <v>N</v>
      </c>
      <c r="B41" s="17">
        <f>IF(SUM(AF42:AF$42)&gt;0,IF(AF41=1,MAX(B$6:B40)+AF41,IF(SUM(AF$6:AF$42)&gt;0,0,MAX(B$6:B40)+1)),MAX(B$6:B40)+1)</f>
        <v>35</v>
      </c>
      <c r="C41" s="67"/>
      <c r="D41" s="67"/>
      <c r="E41" s="66"/>
      <c r="F41" s="64"/>
      <c r="G41" s="75"/>
      <c r="H41" s="77"/>
      <c r="I41" s="80">
        <f t="shared" si="11"/>
        <v>0</v>
      </c>
      <c r="J41" s="80">
        <f t="shared" si="0"/>
        <v>0</v>
      </c>
      <c r="K41" s="84"/>
      <c r="L41" s="85"/>
      <c r="M41" s="88"/>
      <c r="N41" s="88"/>
      <c r="O41" s="88"/>
      <c r="P41" s="89">
        <f t="shared" si="1"/>
        <v>0</v>
      </c>
      <c r="Q41" s="90">
        <f t="shared" si="2"/>
        <v>0</v>
      </c>
      <c r="R41" s="91">
        <f t="shared" si="3"/>
        <v>0</v>
      </c>
      <c r="V41" s="19">
        <f t="shared" si="7"/>
        <v>0</v>
      </c>
      <c r="W41" s="19">
        <f t="shared" si="8"/>
        <v>0</v>
      </c>
      <c r="AD41" s="223">
        <f t="shared" si="9"/>
        <v>0</v>
      </c>
      <c r="AE41" s="223">
        <f t="shared" si="4"/>
        <v>0</v>
      </c>
      <c r="AF41" s="18">
        <f t="shared" si="5"/>
        <v>0</v>
      </c>
    </row>
    <row r="42" spans="1:32" s="18" customFormat="1" ht="6" customHeight="1" x14ac:dyDescent="0.2">
      <c r="A42" s="101" t="s">
        <v>65</v>
      </c>
      <c r="B42" s="17"/>
      <c r="C42" s="20"/>
      <c r="D42" s="20"/>
      <c r="E42" s="20"/>
      <c r="G42" s="76"/>
      <c r="H42" s="78"/>
      <c r="I42" s="81"/>
      <c r="J42" s="81"/>
      <c r="K42" s="86"/>
      <c r="L42" s="86"/>
      <c r="M42" s="78"/>
      <c r="N42" s="78"/>
      <c r="O42" s="78"/>
      <c r="P42" s="92"/>
      <c r="Q42" s="93"/>
      <c r="R42" s="81"/>
      <c r="V42" s="21"/>
    </row>
    <row r="43" spans="1:32" ht="39.75" customHeight="1" x14ac:dyDescent="0.2">
      <c r="A43" s="101" t="s">
        <v>65</v>
      </c>
      <c r="E43" s="22"/>
      <c r="I43" s="399" t="s">
        <v>84</v>
      </c>
      <c r="J43" s="399"/>
      <c r="K43" s="399"/>
      <c r="L43" s="399"/>
      <c r="M43" s="399"/>
      <c r="N43" s="399"/>
      <c r="O43" s="400"/>
      <c r="P43" s="94">
        <f>SUM(P5:P42)</f>
        <v>0</v>
      </c>
      <c r="Q43" s="95">
        <f>SUM(Q5:Q42)</f>
        <v>0</v>
      </c>
      <c r="R43" s="96">
        <f>SUM(R5:R42)</f>
        <v>0</v>
      </c>
      <c r="V43" s="65">
        <f>SUM(V5:V42)</f>
        <v>0</v>
      </c>
      <c r="W43" s="65">
        <f>SUM(W5:W42)</f>
        <v>0</v>
      </c>
    </row>
    <row r="44" spans="1:32" s="14" customFormat="1" ht="29.1" customHeight="1" x14ac:dyDescent="0.25">
      <c r="A44" s="172" t="str">
        <f>IF(COUNTIF(A45:A79,"Y")&gt;0,"Y","N")</f>
        <v>N</v>
      </c>
      <c r="B44" s="12"/>
      <c r="C44" s="40" t="s">
        <v>42</v>
      </c>
      <c r="D44" s="55"/>
      <c r="E44" s="55"/>
      <c r="F44" s="55"/>
      <c r="G44" s="74"/>
      <c r="H44" s="74"/>
      <c r="I44" s="74"/>
      <c r="J44" s="74"/>
      <c r="K44" s="83"/>
      <c r="L44" s="83"/>
      <c r="M44" s="402" t="s">
        <v>83</v>
      </c>
      <c r="N44" s="402"/>
      <c r="O44" s="402"/>
      <c r="P44" s="74"/>
      <c r="Q44" s="74"/>
      <c r="R44" s="74"/>
      <c r="V44" s="139"/>
      <c r="W44" s="16"/>
      <c r="AD44" s="223"/>
      <c r="AE44" s="223"/>
      <c r="AF44" s="18"/>
    </row>
    <row r="45" spans="1:32" s="18" customFormat="1" ht="37.5" customHeight="1" x14ac:dyDescent="0.2">
      <c r="A45" s="100" t="str">
        <f>IF(AF45&lt;&gt;0,"Y","N")</f>
        <v>N</v>
      </c>
      <c r="B45" s="17">
        <f>IF(SUM(AF46:AF$80)&gt;0,IF(AF45=1,MAX(B$44:B44)+AF45,IF(SUM(AF$44:AF$80)&gt;0,0,MAX(B$44:B44)+1)),MAX(B$44:B44)+1)</f>
        <v>1</v>
      </c>
      <c r="C45" s="67"/>
      <c r="D45" s="67"/>
      <c r="E45" s="66"/>
      <c r="F45" s="64"/>
      <c r="G45" s="75"/>
      <c r="H45" s="77"/>
      <c r="I45" s="80">
        <f>ROUND(G45*H45,0)</f>
        <v>0</v>
      </c>
      <c r="J45" s="80">
        <f t="shared" ref="J45:J79" si="12">G45+I45</f>
        <v>0</v>
      </c>
      <c r="K45" s="84"/>
      <c r="L45" s="85"/>
      <c r="M45" s="88"/>
      <c r="N45" s="88"/>
      <c r="O45" s="88"/>
      <c r="P45" s="89">
        <f t="shared" ref="P45:P79" si="13">ROUND(K45*L45,3)</f>
        <v>0</v>
      </c>
      <c r="Q45" s="90">
        <f t="shared" ref="Q45:Q79" si="14">ROUND((K45*2080)*L45/52,1)</f>
        <v>0</v>
      </c>
      <c r="R45" s="91">
        <f t="shared" ref="R45:R79" si="15">ROUND(J45*L45,0)</f>
        <v>0</v>
      </c>
      <c r="V45" s="19">
        <f t="shared" ref="V45:V79" si="16">ROUND($R45*M45,0)</f>
        <v>0</v>
      </c>
      <c r="W45" s="19">
        <f t="shared" ref="W45:W79" si="17">ROUND($R45*N45,0)</f>
        <v>0</v>
      </c>
      <c r="AD45" s="223">
        <f t="shared" si="9"/>
        <v>0</v>
      </c>
      <c r="AE45" s="223">
        <f t="shared" ref="AE45:AE73" si="18">IF(R45&lt;&gt;0,1,0)</f>
        <v>0</v>
      </c>
      <c r="AF45" s="18">
        <f t="shared" ref="AF45:AF79" si="19">IF(SUM(AD45:AE45)&gt;0,1,0)</f>
        <v>0</v>
      </c>
    </row>
    <row r="46" spans="1:32" s="18" customFormat="1" ht="37.5" customHeight="1" x14ac:dyDescent="0.2">
      <c r="A46" s="100" t="str">
        <f>IF(AF46&lt;&gt;0,"Y","N")</f>
        <v>N</v>
      </c>
      <c r="B46" s="17">
        <f>IF(SUM(AF47:AF$80)&gt;0,IF(AF46=1,MAX(B$44:B45)+AF46,IF(SUM(AF$44:AF$80)&gt;0,0,MAX(B$44:B45)+1)),MAX(B$44:B45)+1)</f>
        <v>2</v>
      </c>
      <c r="C46" s="67"/>
      <c r="D46" s="67"/>
      <c r="E46" s="66"/>
      <c r="F46" s="64"/>
      <c r="G46" s="75"/>
      <c r="H46" s="77"/>
      <c r="I46" s="80">
        <f t="shared" ref="I46:I58" si="20">ROUND(G46*H46,0)</f>
        <v>0</v>
      </c>
      <c r="J46" s="80">
        <f t="shared" si="12"/>
        <v>0</v>
      </c>
      <c r="K46" s="84"/>
      <c r="L46" s="85"/>
      <c r="M46" s="88"/>
      <c r="N46" s="88"/>
      <c r="O46" s="88"/>
      <c r="P46" s="89">
        <f t="shared" si="13"/>
        <v>0</v>
      </c>
      <c r="Q46" s="90">
        <f t="shared" si="14"/>
        <v>0</v>
      </c>
      <c r="R46" s="91">
        <f t="shared" si="15"/>
        <v>0</v>
      </c>
      <c r="V46" s="19">
        <f t="shared" si="16"/>
        <v>0</v>
      </c>
      <c r="W46" s="19">
        <f t="shared" si="17"/>
        <v>0</v>
      </c>
      <c r="AD46" s="223">
        <f t="shared" si="9"/>
        <v>0</v>
      </c>
      <c r="AE46" s="223">
        <f t="shared" si="18"/>
        <v>0</v>
      </c>
      <c r="AF46" s="18">
        <f t="shared" si="19"/>
        <v>0</v>
      </c>
    </row>
    <row r="47" spans="1:32" s="18" customFormat="1" ht="37.5" customHeight="1" x14ac:dyDescent="0.2">
      <c r="A47" s="100" t="str">
        <f t="shared" ref="A47:A79" si="21">IF(AF47&lt;&gt;0,"Y","N")</f>
        <v>N</v>
      </c>
      <c r="B47" s="17">
        <f>IF(SUM(AF48:AF$80)&gt;0,IF(AF47=1,MAX(B$44:B46)+AF47,IF(SUM(AF$44:AF$80)&gt;0,0,MAX(B$44:B46)+1)),MAX(B$44:B46)+1)</f>
        <v>3</v>
      </c>
      <c r="C47" s="67"/>
      <c r="D47" s="67"/>
      <c r="E47" s="66"/>
      <c r="F47" s="64"/>
      <c r="G47" s="75"/>
      <c r="H47" s="77"/>
      <c r="I47" s="80">
        <f t="shared" si="20"/>
        <v>0</v>
      </c>
      <c r="J47" s="80">
        <f t="shared" si="12"/>
        <v>0</v>
      </c>
      <c r="K47" s="84"/>
      <c r="L47" s="85"/>
      <c r="M47" s="88"/>
      <c r="N47" s="88"/>
      <c r="O47" s="88"/>
      <c r="P47" s="89">
        <f t="shared" si="13"/>
        <v>0</v>
      </c>
      <c r="Q47" s="90">
        <f t="shared" si="14"/>
        <v>0</v>
      </c>
      <c r="R47" s="91">
        <f t="shared" si="15"/>
        <v>0</v>
      </c>
      <c r="V47" s="19">
        <f t="shared" si="16"/>
        <v>0</v>
      </c>
      <c r="W47" s="19">
        <f t="shared" si="17"/>
        <v>0</v>
      </c>
      <c r="AD47" s="223">
        <f t="shared" si="9"/>
        <v>0</v>
      </c>
      <c r="AE47" s="223">
        <f t="shared" si="18"/>
        <v>0</v>
      </c>
      <c r="AF47" s="18">
        <f t="shared" si="19"/>
        <v>0</v>
      </c>
    </row>
    <row r="48" spans="1:32" s="18" customFormat="1" ht="37.5" customHeight="1" x14ac:dyDescent="0.2">
      <c r="A48" s="100" t="str">
        <f t="shared" si="21"/>
        <v>N</v>
      </c>
      <c r="B48" s="17">
        <f>IF(SUM(AF49:AF$80)&gt;0,IF(AF48=1,MAX(B$44:B47)+AF48,IF(SUM(AF$44:AF$80)&gt;0,0,MAX(B$44:B47)+1)),MAX(B$44:B47)+1)</f>
        <v>4</v>
      </c>
      <c r="C48" s="67"/>
      <c r="D48" s="67"/>
      <c r="E48" s="66"/>
      <c r="F48" s="64"/>
      <c r="G48" s="75"/>
      <c r="H48" s="77"/>
      <c r="I48" s="80">
        <f t="shared" si="20"/>
        <v>0</v>
      </c>
      <c r="J48" s="80">
        <f t="shared" si="12"/>
        <v>0</v>
      </c>
      <c r="K48" s="84"/>
      <c r="L48" s="85"/>
      <c r="M48" s="88"/>
      <c r="N48" s="88"/>
      <c r="O48" s="88"/>
      <c r="P48" s="89">
        <f t="shared" si="13"/>
        <v>0</v>
      </c>
      <c r="Q48" s="90">
        <f t="shared" si="14"/>
        <v>0</v>
      </c>
      <c r="R48" s="91">
        <f t="shared" si="15"/>
        <v>0</v>
      </c>
      <c r="V48" s="19">
        <f t="shared" si="16"/>
        <v>0</v>
      </c>
      <c r="W48" s="19">
        <f t="shared" si="17"/>
        <v>0</v>
      </c>
      <c r="AD48" s="223">
        <f t="shared" si="9"/>
        <v>0</v>
      </c>
      <c r="AE48" s="223">
        <f t="shared" si="18"/>
        <v>0</v>
      </c>
      <c r="AF48" s="18">
        <f t="shared" si="19"/>
        <v>0</v>
      </c>
    </row>
    <row r="49" spans="1:32" s="18" customFormat="1" ht="37.5" customHeight="1" x14ac:dyDescent="0.2">
      <c r="A49" s="100" t="str">
        <f t="shared" si="21"/>
        <v>N</v>
      </c>
      <c r="B49" s="17">
        <f>IF(SUM(AF50:AF$80)&gt;0,IF(AF49=1,MAX(B$44:B48)+AF49,IF(SUM(AF$44:AF$80)&gt;0,0,MAX(B$44:B48)+1)),MAX(B$44:B48)+1)</f>
        <v>5</v>
      </c>
      <c r="C49" s="67"/>
      <c r="D49" s="67"/>
      <c r="E49" s="66"/>
      <c r="F49" s="64"/>
      <c r="G49" s="75"/>
      <c r="H49" s="77"/>
      <c r="I49" s="80">
        <f t="shared" si="20"/>
        <v>0</v>
      </c>
      <c r="J49" s="80">
        <f t="shared" si="12"/>
        <v>0</v>
      </c>
      <c r="K49" s="84"/>
      <c r="L49" s="85"/>
      <c r="M49" s="88"/>
      <c r="N49" s="88"/>
      <c r="O49" s="88"/>
      <c r="P49" s="89">
        <f t="shared" si="13"/>
        <v>0</v>
      </c>
      <c r="Q49" s="90">
        <f t="shared" si="14"/>
        <v>0</v>
      </c>
      <c r="R49" s="91">
        <f t="shared" si="15"/>
        <v>0</v>
      </c>
      <c r="V49" s="19">
        <f t="shared" si="16"/>
        <v>0</v>
      </c>
      <c r="W49" s="19">
        <f t="shared" si="17"/>
        <v>0</v>
      </c>
      <c r="AD49" s="223">
        <f t="shared" si="9"/>
        <v>0</v>
      </c>
      <c r="AE49" s="223">
        <f t="shared" si="18"/>
        <v>0</v>
      </c>
      <c r="AF49" s="18">
        <f t="shared" si="19"/>
        <v>0</v>
      </c>
    </row>
    <row r="50" spans="1:32" s="18" customFormat="1" ht="37.5" customHeight="1" x14ac:dyDescent="0.2">
      <c r="A50" s="100" t="str">
        <f t="shared" si="21"/>
        <v>N</v>
      </c>
      <c r="B50" s="17">
        <f>IF(SUM(AF51:AF$80)&gt;0,IF(AF50=1,MAX(B$44:B49)+AF50,IF(SUM(AF$44:AF$80)&gt;0,0,MAX(B$44:B49)+1)),MAX(B$44:B49)+1)</f>
        <v>6</v>
      </c>
      <c r="C50" s="67"/>
      <c r="D50" s="67"/>
      <c r="E50" s="66"/>
      <c r="F50" s="64"/>
      <c r="G50" s="75"/>
      <c r="H50" s="77"/>
      <c r="I50" s="80">
        <f t="shared" si="20"/>
        <v>0</v>
      </c>
      <c r="J50" s="80">
        <f t="shared" si="12"/>
        <v>0</v>
      </c>
      <c r="K50" s="84"/>
      <c r="L50" s="85"/>
      <c r="M50" s="88"/>
      <c r="N50" s="88"/>
      <c r="O50" s="88"/>
      <c r="P50" s="89">
        <f t="shared" si="13"/>
        <v>0</v>
      </c>
      <c r="Q50" s="90">
        <f t="shared" si="14"/>
        <v>0</v>
      </c>
      <c r="R50" s="91">
        <f t="shared" si="15"/>
        <v>0</v>
      </c>
      <c r="V50" s="19">
        <f t="shared" si="16"/>
        <v>0</v>
      </c>
      <c r="W50" s="19">
        <f t="shared" si="17"/>
        <v>0</v>
      </c>
      <c r="AD50" s="223">
        <f t="shared" si="9"/>
        <v>0</v>
      </c>
      <c r="AE50" s="223">
        <f t="shared" si="18"/>
        <v>0</v>
      </c>
      <c r="AF50" s="18">
        <f t="shared" si="19"/>
        <v>0</v>
      </c>
    </row>
    <row r="51" spans="1:32" s="18" customFormat="1" ht="37.5" customHeight="1" x14ac:dyDescent="0.2">
      <c r="A51" s="100" t="str">
        <f t="shared" si="21"/>
        <v>N</v>
      </c>
      <c r="B51" s="17">
        <f>IF(SUM(AF52:AF$80)&gt;0,IF(AF51=1,MAX(B$44:B50)+AF51,IF(SUM(AF$44:AF$80)&gt;0,0,MAX(B$44:B50)+1)),MAX(B$44:B50)+1)</f>
        <v>7</v>
      </c>
      <c r="C51" s="67"/>
      <c r="D51" s="67"/>
      <c r="E51" s="66"/>
      <c r="F51" s="64"/>
      <c r="G51" s="75"/>
      <c r="H51" s="77"/>
      <c r="I51" s="80">
        <f t="shared" si="20"/>
        <v>0</v>
      </c>
      <c r="J51" s="80">
        <f t="shared" si="12"/>
        <v>0</v>
      </c>
      <c r="K51" s="84"/>
      <c r="L51" s="85"/>
      <c r="M51" s="88"/>
      <c r="N51" s="88"/>
      <c r="O51" s="88"/>
      <c r="P51" s="89">
        <f t="shared" si="13"/>
        <v>0</v>
      </c>
      <c r="Q51" s="90">
        <f t="shared" si="14"/>
        <v>0</v>
      </c>
      <c r="R51" s="91">
        <f t="shared" si="15"/>
        <v>0</v>
      </c>
      <c r="V51" s="19">
        <f t="shared" si="16"/>
        <v>0</v>
      </c>
      <c r="W51" s="19">
        <f t="shared" si="17"/>
        <v>0</v>
      </c>
      <c r="AD51" s="223">
        <f t="shared" si="9"/>
        <v>0</v>
      </c>
      <c r="AE51" s="223">
        <f t="shared" si="18"/>
        <v>0</v>
      </c>
      <c r="AF51" s="18">
        <f t="shared" si="19"/>
        <v>0</v>
      </c>
    </row>
    <row r="52" spans="1:32" s="18" customFormat="1" ht="37.5" customHeight="1" x14ac:dyDescent="0.2">
      <c r="A52" s="100" t="str">
        <f t="shared" si="21"/>
        <v>N</v>
      </c>
      <c r="B52" s="17">
        <f>IF(SUM(AF53:AF$80)&gt;0,IF(AF52=1,MAX(B$44:B51)+AF52,IF(SUM(AF$44:AF$80)&gt;0,0,MAX(B$44:B51)+1)),MAX(B$44:B51)+1)</f>
        <v>8</v>
      </c>
      <c r="C52" s="67"/>
      <c r="D52" s="67"/>
      <c r="E52" s="66"/>
      <c r="F52" s="64"/>
      <c r="G52" s="75"/>
      <c r="H52" s="77"/>
      <c r="I52" s="80">
        <f t="shared" si="20"/>
        <v>0</v>
      </c>
      <c r="J52" s="80">
        <f t="shared" si="12"/>
        <v>0</v>
      </c>
      <c r="K52" s="84"/>
      <c r="L52" s="85"/>
      <c r="M52" s="88"/>
      <c r="N52" s="88"/>
      <c r="O52" s="88"/>
      <c r="P52" s="89">
        <f t="shared" si="13"/>
        <v>0</v>
      </c>
      <c r="Q52" s="90">
        <f t="shared" si="14"/>
        <v>0</v>
      </c>
      <c r="R52" s="91">
        <f t="shared" si="15"/>
        <v>0</v>
      </c>
      <c r="V52" s="19">
        <f t="shared" si="16"/>
        <v>0</v>
      </c>
      <c r="W52" s="19">
        <f t="shared" si="17"/>
        <v>0</v>
      </c>
      <c r="AD52" s="223">
        <f t="shared" si="9"/>
        <v>0</v>
      </c>
      <c r="AE52" s="223">
        <f t="shared" si="18"/>
        <v>0</v>
      </c>
      <c r="AF52" s="18">
        <f t="shared" si="19"/>
        <v>0</v>
      </c>
    </row>
    <row r="53" spans="1:32" s="18" customFormat="1" ht="37.5" customHeight="1" x14ac:dyDescent="0.2">
      <c r="A53" s="100" t="str">
        <f t="shared" si="21"/>
        <v>N</v>
      </c>
      <c r="B53" s="17">
        <f>IF(SUM(AF54:AF$80)&gt;0,IF(AF53=1,MAX(B$44:B52)+AF53,IF(SUM(AF$44:AF$80)&gt;0,0,MAX(B$44:B52)+1)),MAX(B$44:B52)+1)</f>
        <v>9</v>
      </c>
      <c r="C53" s="67"/>
      <c r="D53" s="67"/>
      <c r="E53" s="66"/>
      <c r="F53" s="64"/>
      <c r="G53" s="75"/>
      <c r="H53" s="77"/>
      <c r="I53" s="80">
        <f t="shared" si="20"/>
        <v>0</v>
      </c>
      <c r="J53" s="80">
        <f t="shared" si="12"/>
        <v>0</v>
      </c>
      <c r="K53" s="84"/>
      <c r="L53" s="85"/>
      <c r="M53" s="88"/>
      <c r="N53" s="88"/>
      <c r="O53" s="88"/>
      <c r="P53" s="89">
        <f t="shared" si="13"/>
        <v>0</v>
      </c>
      <c r="Q53" s="90">
        <f t="shared" si="14"/>
        <v>0</v>
      </c>
      <c r="R53" s="91">
        <f t="shared" si="15"/>
        <v>0</v>
      </c>
      <c r="V53" s="19">
        <f t="shared" si="16"/>
        <v>0</v>
      </c>
      <c r="W53" s="19">
        <f t="shared" si="17"/>
        <v>0</v>
      </c>
      <c r="AD53" s="223">
        <f t="shared" si="9"/>
        <v>0</v>
      </c>
      <c r="AE53" s="223">
        <f t="shared" si="18"/>
        <v>0</v>
      </c>
      <c r="AF53" s="18">
        <f t="shared" si="19"/>
        <v>0</v>
      </c>
    </row>
    <row r="54" spans="1:32" s="18" customFormat="1" ht="37.5" customHeight="1" x14ac:dyDescent="0.2">
      <c r="A54" s="100" t="str">
        <f t="shared" si="21"/>
        <v>N</v>
      </c>
      <c r="B54" s="17">
        <f>IF(SUM(AF55:AF$80)&gt;0,IF(AF54=1,MAX(B$44:B53)+AF54,IF(SUM(AF$44:AF$80)&gt;0,0,MAX(B$44:B53)+1)),MAX(B$44:B53)+1)</f>
        <v>10</v>
      </c>
      <c r="C54" s="67"/>
      <c r="D54" s="67"/>
      <c r="E54" s="66"/>
      <c r="F54" s="64"/>
      <c r="G54" s="75"/>
      <c r="H54" s="77"/>
      <c r="I54" s="80">
        <f t="shared" si="20"/>
        <v>0</v>
      </c>
      <c r="J54" s="80">
        <f t="shared" si="12"/>
        <v>0</v>
      </c>
      <c r="K54" s="84"/>
      <c r="L54" s="85"/>
      <c r="M54" s="88"/>
      <c r="N54" s="88"/>
      <c r="O54" s="88"/>
      <c r="P54" s="89">
        <f t="shared" si="13"/>
        <v>0</v>
      </c>
      <c r="Q54" s="90">
        <f t="shared" si="14"/>
        <v>0</v>
      </c>
      <c r="R54" s="91">
        <f t="shared" si="15"/>
        <v>0</v>
      </c>
      <c r="V54" s="19">
        <f t="shared" si="16"/>
        <v>0</v>
      </c>
      <c r="W54" s="19">
        <f t="shared" si="17"/>
        <v>0</v>
      </c>
      <c r="AD54" s="223">
        <f t="shared" si="9"/>
        <v>0</v>
      </c>
      <c r="AE54" s="223">
        <f t="shared" si="18"/>
        <v>0</v>
      </c>
      <c r="AF54" s="18">
        <f t="shared" si="19"/>
        <v>0</v>
      </c>
    </row>
    <row r="55" spans="1:32" s="18" customFormat="1" ht="37.5" customHeight="1" x14ac:dyDescent="0.2">
      <c r="A55" s="100" t="str">
        <f t="shared" si="21"/>
        <v>N</v>
      </c>
      <c r="B55" s="17">
        <f>IF(SUM(AF56:AF$80)&gt;0,IF(AF55=1,MAX(B$44:B54)+AF55,IF(SUM(AF$44:AF$80)&gt;0,0,MAX(B$44:B54)+1)),MAX(B$44:B54)+1)</f>
        <v>11</v>
      </c>
      <c r="C55" s="67"/>
      <c r="D55" s="67"/>
      <c r="E55" s="66"/>
      <c r="F55" s="64"/>
      <c r="G55" s="75"/>
      <c r="H55" s="77"/>
      <c r="I55" s="80">
        <f t="shared" si="20"/>
        <v>0</v>
      </c>
      <c r="J55" s="80">
        <f t="shared" si="12"/>
        <v>0</v>
      </c>
      <c r="K55" s="84"/>
      <c r="L55" s="85"/>
      <c r="M55" s="88"/>
      <c r="N55" s="88"/>
      <c r="O55" s="88"/>
      <c r="P55" s="89">
        <f t="shared" si="13"/>
        <v>0</v>
      </c>
      <c r="Q55" s="90">
        <f t="shared" si="14"/>
        <v>0</v>
      </c>
      <c r="R55" s="91">
        <f t="shared" si="15"/>
        <v>0</v>
      </c>
      <c r="V55" s="19">
        <f t="shared" si="16"/>
        <v>0</v>
      </c>
      <c r="W55" s="19">
        <f t="shared" si="17"/>
        <v>0</v>
      </c>
      <c r="AD55" s="223">
        <f t="shared" si="9"/>
        <v>0</v>
      </c>
      <c r="AE55" s="223">
        <f t="shared" si="18"/>
        <v>0</v>
      </c>
      <c r="AF55" s="18">
        <f t="shared" si="19"/>
        <v>0</v>
      </c>
    </row>
    <row r="56" spans="1:32" s="18" customFormat="1" ht="37.5" customHeight="1" x14ac:dyDescent="0.2">
      <c r="A56" s="100" t="str">
        <f t="shared" si="21"/>
        <v>N</v>
      </c>
      <c r="B56" s="17">
        <f>IF(SUM(AF57:AF$80)&gt;0,IF(AF56=1,MAX(B$44:B55)+AF56,IF(SUM(AF$44:AF$80)&gt;0,0,MAX(B$44:B55)+1)),MAX(B$44:B55)+1)</f>
        <v>12</v>
      </c>
      <c r="C56" s="67"/>
      <c r="D56" s="67"/>
      <c r="E56" s="66"/>
      <c r="F56" s="64"/>
      <c r="G56" s="75"/>
      <c r="H56" s="77"/>
      <c r="I56" s="80">
        <f t="shared" si="20"/>
        <v>0</v>
      </c>
      <c r="J56" s="80">
        <f t="shared" si="12"/>
        <v>0</v>
      </c>
      <c r="K56" s="84"/>
      <c r="L56" s="85"/>
      <c r="M56" s="88"/>
      <c r="N56" s="88"/>
      <c r="O56" s="88"/>
      <c r="P56" s="89">
        <f t="shared" si="13"/>
        <v>0</v>
      </c>
      <c r="Q56" s="90">
        <f t="shared" si="14"/>
        <v>0</v>
      </c>
      <c r="R56" s="91">
        <f t="shared" si="15"/>
        <v>0</v>
      </c>
      <c r="V56" s="19">
        <f t="shared" si="16"/>
        <v>0</v>
      </c>
      <c r="W56" s="19">
        <f t="shared" si="17"/>
        <v>0</v>
      </c>
      <c r="AD56" s="223">
        <f t="shared" si="9"/>
        <v>0</v>
      </c>
      <c r="AE56" s="223">
        <f t="shared" si="18"/>
        <v>0</v>
      </c>
      <c r="AF56" s="18">
        <f t="shared" si="19"/>
        <v>0</v>
      </c>
    </row>
    <row r="57" spans="1:32" s="18" customFormat="1" ht="37.5" customHeight="1" x14ac:dyDescent="0.2">
      <c r="A57" s="100" t="str">
        <f t="shared" si="21"/>
        <v>N</v>
      </c>
      <c r="B57" s="17">
        <f>IF(SUM(AF58:AF$80)&gt;0,IF(AF57=1,MAX(B$44:B56)+AF57,IF(SUM(AF$44:AF$80)&gt;0,0,MAX(B$44:B56)+1)),MAX(B$44:B56)+1)</f>
        <v>13</v>
      </c>
      <c r="C57" s="67"/>
      <c r="D57" s="67"/>
      <c r="E57" s="66"/>
      <c r="F57" s="64"/>
      <c r="G57" s="75"/>
      <c r="H57" s="77"/>
      <c r="I57" s="80">
        <f t="shared" si="20"/>
        <v>0</v>
      </c>
      <c r="J57" s="80">
        <f t="shared" si="12"/>
        <v>0</v>
      </c>
      <c r="K57" s="84"/>
      <c r="L57" s="85"/>
      <c r="M57" s="88"/>
      <c r="N57" s="88"/>
      <c r="O57" s="88"/>
      <c r="P57" s="89">
        <f t="shared" si="13"/>
        <v>0</v>
      </c>
      <c r="Q57" s="90">
        <f t="shared" si="14"/>
        <v>0</v>
      </c>
      <c r="R57" s="91">
        <f t="shared" si="15"/>
        <v>0</v>
      </c>
      <c r="V57" s="19">
        <f t="shared" si="16"/>
        <v>0</v>
      </c>
      <c r="W57" s="19">
        <f t="shared" si="17"/>
        <v>0</v>
      </c>
      <c r="AD57" s="223">
        <f t="shared" si="9"/>
        <v>0</v>
      </c>
      <c r="AE57" s="223">
        <f t="shared" si="18"/>
        <v>0</v>
      </c>
      <c r="AF57" s="18">
        <f t="shared" si="19"/>
        <v>0</v>
      </c>
    </row>
    <row r="58" spans="1:32" s="18" customFormat="1" ht="37.5" customHeight="1" x14ac:dyDescent="0.2">
      <c r="A58" s="100" t="str">
        <f t="shared" si="21"/>
        <v>N</v>
      </c>
      <c r="B58" s="17">
        <f>IF(SUM(AF59:AF$80)&gt;0,IF(AF58=1,MAX(B$44:B57)+AF58,IF(SUM(AF$44:AF$80)&gt;0,0,MAX(B$44:B57)+1)),MAX(B$44:B57)+1)</f>
        <v>14</v>
      </c>
      <c r="C58" s="67"/>
      <c r="D58" s="67"/>
      <c r="E58" s="66"/>
      <c r="F58" s="64"/>
      <c r="G58" s="75"/>
      <c r="H58" s="77"/>
      <c r="I58" s="80">
        <f t="shared" si="20"/>
        <v>0</v>
      </c>
      <c r="J58" s="80">
        <f t="shared" si="12"/>
        <v>0</v>
      </c>
      <c r="K58" s="84"/>
      <c r="L58" s="85"/>
      <c r="M58" s="88"/>
      <c r="N58" s="88"/>
      <c r="O58" s="88"/>
      <c r="P58" s="89">
        <f t="shared" si="13"/>
        <v>0</v>
      </c>
      <c r="Q58" s="90">
        <f t="shared" si="14"/>
        <v>0</v>
      </c>
      <c r="R58" s="91">
        <f t="shared" si="15"/>
        <v>0</v>
      </c>
      <c r="V58" s="19">
        <f t="shared" si="16"/>
        <v>0</v>
      </c>
      <c r="W58" s="19">
        <f t="shared" si="17"/>
        <v>0</v>
      </c>
      <c r="AD58" s="223">
        <f t="shared" si="9"/>
        <v>0</v>
      </c>
      <c r="AE58" s="223">
        <f t="shared" si="18"/>
        <v>0</v>
      </c>
      <c r="AF58" s="18">
        <f t="shared" si="19"/>
        <v>0</v>
      </c>
    </row>
    <row r="59" spans="1:32" s="18" customFormat="1" ht="37.5" customHeight="1" x14ac:dyDescent="0.2">
      <c r="A59" s="100" t="str">
        <f t="shared" si="21"/>
        <v>N</v>
      </c>
      <c r="B59" s="17">
        <f>IF(SUM(AF60:AF$80)&gt;0,IF(AF59=1,MAX(B$44:B58)+AF59,IF(SUM(AF$44:AF$80)&gt;0,0,MAX(B$44:B58)+1)),MAX(B$44:B58)+1)</f>
        <v>15</v>
      </c>
      <c r="C59" s="67"/>
      <c r="D59" s="67"/>
      <c r="E59" s="66"/>
      <c r="F59" s="64"/>
      <c r="G59" s="75"/>
      <c r="H59" s="77"/>
      <c r="I59" s="80">
        <f>ROUND(G59*H59,0)</f>
        <v>0</v>
      </c>
      <c r="J59" s="80">
        <f t="shared" si="12"/>
        <v>0</v>
      </c>
      <c r="K59" s="84"/>
      <c r="L59" s="85"/>
      <c r="M59" s="88"/>
      <c r="N59" s="88"/>
      <c r="O59" s="88"/>
      <c r="P59" s="89">
        <f t="shared" si="13"/>
        <v>0</v>
      </c>
      <c r="Q59" s="90">
        <f t="shared" si="14"/>
        <v>0</v>
      </c>
      <c r="R59" s="91">
        <f t="shared" si="15"/>
        <v>0</v>
      </c>
      <c r="V59" s="19">
        <f t="shared" si="16"/>
        <v>0</v>
      </c>
      <c r="W59" s="19">
        <f t="shared" si="17"/>
        <v>0</v>
      </c>
      <c r="AD59" s="223">
        <f t="shared" si="9"/>
        <v>0</v>
      </c>
      <c r="AE59" s="223">
        <f t="shared" si="18"/>
        <v>0</v>
      </c>
      <c r="AF59" s="18">
        <f t="shared" si="19"/>
        <v>0</v>
      </c>
    </row>
    <row r="60" spans="1:32" s="18" customFormat="1" ht="37.5" customHeight="1" x14ac:dyDescent="0.2">
      <c r="A60" s="100" t="str">
        <f t="shared" si="21"/>
        <v>N</v>
      </c>
      <c r="B60" s="17">
        <f>IF(SUM(AF61:AF$80)&gt;0,IF(AF60=1,MAX(B$44:B59)+AF60,IF(SUM(AF$44:AF$80)&gt;0,0,MAX(B$44:B59)+1)),MAX(B$44:B59)+1)</f>
        <v>16</v>
      </c>
      <c r="C60" s="67"/>
      <c r="D60" s="67"/>
      <c r="E60" s="66"/>
      <c r="F60" s="64"/>
      <c r="G60" s="75"/>
      <c r="H60" s="77"/>
      <c r="I60" s="80">
        <f t="shared" ref="I60:I79" si="22">ROUND(G60*H60,0)</f>
        <v>0</v>
      </c>
      <c r="J60" s="80">
        <f t="shared" si="12"/>
        <v>0</v>
      </c>
      <c r="K60" s="84"/>
      <c r="L60" s="85"/>
      <c r="M60" s="88"/>
      <c r="N60" s="88"/>
      <c r="O60" s="88"/>
      <c r="P60" s="89">
        <f t="shared" si="13"/>
        <v>0</v>
      </c>
      <c r="Q60" s="90">
        <f t="shared" si="14"/>
        <v>0</v>
      </c>
      <c r="R60" s="91">
        <f t="shared" si="15"/>
        <v>0</v>
      </c>
      <c r="V60" s="19">
        <f t="shared" si="16"/>
        <v>0</v>
      </c>
      <c r="W60" s="19">
        <f t="shared" si="17"/>
        <v>0</v>
      </c>
      <c r="AD60" s="223">
        <f t="shared" si="9"/>
        <v>0</v>
      </c>
      <c r="AE60" s="223">
        <f t="shared" si="18"/>
        <v>0</v>
      </c>
      <c r="AF60" s="18">
        <f t="shared" si="19"/>
        <v>0</v>
      </c>
    </row>
    <row r="61" spans="1:32" s="18" customFormat="1" ht="37.5" customHeight="1" x14ac:dyDescent="0.2">
      <c r="A61" s="100" t="str">
        <f t="shared" si="21"/>
        <v>N</v>
      </c>
      <c r="B61" s="17">
        <f>IF(SUM(AF62:AF$80)&gt;0,IF(AF61=1,MAX(B$44:B60)+AF61,IF(SUM(AF$44:AF$80)&gt;0,0,MAX(B$44:B60)+1)),MAX(B$44:B60)+1)</f>
        <v>17</v>
      </c>
      <c r="C61" s="67"/>
      <c r="D61" s="67"/>
      <c r="E61" s="66"/>
      <c r="F61" s="64"/>
      <c r="G61" s="75"/>
      <c r="H61" s="77"/>
      <c r="I61" s="80">
        <f t="shared" si="22"/>
        <v>0</v>
      </c>
      <c r="J61" s="80">
        <f t="shared" si="12"/>
        <v>0</v>
      </c>
      <c r="K61" s="84"/>
      <c r="L61" s="85"/>
      <c r="M61" s="88"/>
      <c r="N61" s="88"/>
      <c r="O61" s="88"/>
      <c r="P61" s="89">
        <f t="shared" si="13"/>
        <v>0</v>
      </c>
      <c r="Q61" s="90">
        <f t="shared" si="14"/>
        <v>0</v>
      </c>
      <c r="R61" s="91">
        <f t="shared" si="15"/>
        <v>0</v>
      </c>
      <c r="V61" s="19">
        <f t="shared" si="16"/>
        <v>0</v>
      </c>
      <c r="W61" s="19">
        <f t="shared" si="17"/>
        <v>0</v>
      </c>
      <c r="AD61" s="223">
        <f t="shared" si="9"/>
        <v>0</v>
      </c>
      <c r="AE61" s="223">
        <f t="shared" si="18"/>
        <v>0</v>
      </c>
      <c r="AF61" s="18">
        <f t="shared" si="19"/>
        <v>0</v>
      </c>
    </row>
    <row r="62" spans="1:32" s="18" customFormat="1" ht="37.5" customHeight="1" x14ac:dyDescent="0.2">
      <c r="A62" s="100" t="str">
        <f t="shared" si="21"/>
        <v>N</v>
      </c>
      <c r="B62" s="17">
        <f>IF(SUM(AF63:AF$80)&gt;0,IF(AF62=1,MAX(B$44:B61)+AF62,IF(SUM(AF$44:AF$80)&gt;0,0,MAX(B$44:B61)+1)),MAX(B$44:B61)+1)</f>
        <v>18</v>
      </c>
      <c r="C62" s="67"/>
      <c r="D62" s="67"/>
      <c r="E62" s="66"/>
      <c r="F62" s="64"/>
      <c r="G62" s="75"/>
      <c r="H62" s="77"/>
      <c r="I62" s="80">
        <f t="shared" si="22"/>
        <v>0</v>
      </c>
      <c r="J62" s="80">
        <f t="shared" si="12"/>
        <v>0</v>
      </c>
      <c r="K62" s="84"/>
      <c r="L62" s="85"/>
      <c r="M62" s="88"/>
      <c r="N62" s="88"/>
      <c r="O62" s="88"/>
      <c r="P62" s="89">
        <f t="shared" si="13"/>
        <v>0</v>
      </c>
      <c r="Q62" s="90">
        <f t="shared" si="14"/>
        <v>0</v>
      </c>
      <c r="R62" s="91">
        <f t="shared" si="15"/>
        <v>0</v>
      </c>
      <c r="V62" s="19">
        <f t="shared" si="16"/>
        <v>0</v>
      </c>
      <c r="W62" s="19">
        <f t="shared" si="17"/>
        <v>0</v>
      </c>
      <c r="AD62" s="223">
        <f t="shared" si="9"/>
        <v>0</v>
      </c>
      <c r="AE62" s="223">
        <f t="shared" si="18"/>
        <v>0</v>
      </c>
      <c r="AF62" s="18">
        <f t="shared" si="19"/>
        <v>0</v>
      </c>
    </row>
    <row r="63" spans="1:32" s="18" customFormat="1" ht="37.5" customHeight="1" x14ac:dyDescent="0.2">
      <c r="A63" s="100" t="str">
        <f t="shared" si="21"/>
        <v>N</v>
      </c>
      <c r="B63" s="17">
        <f>IF(SUM(AF64:AF$80)&gt;0,IF(AF63=1,MAX(B$44:B62)+AF63,IF(SUM(AF$44:AF$80)&gt;0,0,MAX(B$44:B62)+1)),MAX(B$44:B62)+1)</f>
        <v>19</v>
      </c>
      <c r="C63" s="67"/>
      <c r="D63" s="67"/>
      <c r="E63" s="66"/>
      <c r="F63" s="64"/>
      <c r="G63" s="75"/>
      <c r="H63" s="77"/>
      <c r="I63" s="80">
        <f t="shared" si="22"/>
        <v>0</v>
      </c>
      <c r="J63" s="80">
        <f t="shared" si="12"/>
        <v>0</v>
      </c>
      <c r="K63" s="84"/>
      <c r="L63" s="85"/>
      <c r="M63" s="88"/>
      <c r="N63" s="88"/>
      <c r="O63" s="88"/>
      <c r="P63" s="89">
        <f t="shared" si="13"/>
        <v>0</v>
      </c>
      <c r="Q63" s="90">
        <f t="shared" si="14"/>
        <v>0</v>
      </c>
      <c r="R63" s="91">
        <f t="shared" si="15"/>
        <v>0</v>
      </c>
      <c r="V63" s="19">
        <f t="shared" si="16"/>
        <v>0</v>
      </c>
      <c r="W63" s="19">
        <f t="shared" si="17"/>
        <v>0</v>
      </c>
      <c r="AD63" s="223">
        <f t="shared" si="9"/>
        <v>0</v>
      </c>
      <c r="AE63" s="223">
        <f t="shared" si="18"/>
        <v>0</v>
      </c>
      <c r="AF63" s="18">
        <f t="shared" si="19"/>
        <v>0</v>
      </c>
    </row>
    <row r="64" spans="1:32" s="18" customFormat="1" ht="37.5" customHeight="1" x14ac:dyDescent="0.2">
      <c r="A64" s="100" t="str">
        <f t="shared" si="21"/>
        <v>N</v>
      </c>
      <c r="B64" s="17">
        <f>IF(SUM(AF65:AF$80)&gt;0,IF(AF64=1,MAX(B$44:B63)+AF64,IF(SUM(AF$44:AF$80)&gt;0,0,MAX(B$44:B63)+1)),MAX(B$44:B63)+1)</f>
        <v>20</v>
      </c>
      <c r="C64" s="67"/>
      <c r="D64" s="67"/>
      <c r="E64" s="66"/>
      <c r="F64" s="64"/>
      <c r="G64" s="75"/>
      <c r="H64" s="77"/>
      <c r="I64" s="80">
        <f t="shared" si="22"/>
        <v>0</v>
      </c>
      <c r="J64" s="80">
        <f t="shared" si="12"/>
        <v>0</v>
      </c>
      <c r="K64" s="84"/>
      <c r="L64" s="85"/>
      <c r="M64" s="88"/>
      <c r="N64" s="88"/>
      <c r="O64" s="88"/>
      <c r="P64" s="89">
        <f t="shared" si="13"/>
        <v>0</v>
      </c>
      <c r="Q64" s="90">
        <f t="shared" si="14"/>
        <v>0</v>
      </c>
      <c r="R64" s="91">
        <f t="shared" si="15"/>
        <v>0</v>
      </c>
      <c r="V64" s="19">
        <f t="shared" si="16"/>
        <v>0</v>
      </c>
      <c r="W64" s="19">
        <f t="shared" si="17"/>
        <v>0</v>
      </c>
      <c r="AD64" s="223">
        <f t="shared" si="9"/>
        <v>0</v>
      </c>
      <c r="AE64" s="223">
        <f t="shared" si="18"/>
        <v>0</v>
      </c>
      <c r="AF64" s="18">
        <f t="shared" si="19"/>
        <v>0</v>
      </c>
    </row>
    <row r="65" spans="1:32" s="18" customFormat="1" ht="37.5" customHeight="1" x14ac:dyDescent="0.2">
      <c r="A65" s="100" t="str">
        <f t="shared" si="21"/>
        <v>N</v>
      </c>
      <c r="B65" s="17">
        <f>IF(SUM(AF66:AF$80)&gt;0,IF(AF65=1,MAX(B$44:B64)+AF65,IF(SUM(AF$44:AF$80)&gt;0,0,MAX(B$44:B64)+1)),MAX(B$44:B64)+1)</f>
        <v>21</v>
      </c>
      <c r="C65" s="67"/>
      <c r="D65" s="67"/>
      <c r="E65" s="66"/>
      <c r="F65" s="64"/>
      <c r="G65" s="75"/>
      <c r="H65" s="77"/>
      <c r="I65" s="80">
        <f t="shared" si="22"/>
        <v>0</v>
      </c>
      <c r="J65" s="80">
        <f t="shared" si="12"/>
        <v>0</v>
      </c>
      <c r="K65" s="84"/>
      <c r="L65" s="85"/>
      <c r="M65" s="88"/>
      <c r="N65" s="88"/>
      <c r="O65" s="88"/>
      <c r="P65" s="89">
        <f t="shared" si="13"/>
        <v>0</v>
      </c>
      <c r="Q65" s="90">
        <f t="shared" si="14"/>
        <v>0</v>
      </c>
      <c r="R65" s="91">
        <f t="shared" si="15"/>
        <v>0</v>
      </c>
      <c r="V65" s="19">
        <f t="shared" si="16"/>
        <v>0</v>
      </c>
      <c r="W65" s="19">
        <f t="shared" si="17"/>
        <v>0</v>
      </c>
      <c r="AD65" s="223">
        <f t="shared" si="9"/>
        <v>0</v>
      </c>
      <c r="AE65" s="223">
        <f t="shared" si="18"/>
        <v>0</v>
      </c>
      <c r="AF65" s="18">
        <f t="shared" si="19"/>
        <v>0</v>
      </c>
    </row>
    <row r="66" spans="1:32" s="18" customFormat="1" ht="37.5" customHeight="1" x14ac:dyDescent="0.2">
      <c r="A66" s="100" t="str">
        <f t="shared" si="21"/>
        <v>N</v>
      </c>
      <c r="B66" s="17">
        <f>IF(SUM(AF67:AF$80)&gt;0,IF(AF66=1,MAX(B$44:B65)+AF66,IF(SUM(AF$44:AF$80)&gt;0,0,MAX(B$44:B65)+1)),MAX(B$44:B65)+1)</f>
        <v>22</v>
      </c>
      <c r="C66" s="67"/>
      <c r="D66" s="67"/>
      <c r="E66" s="66"/>
      <c r="F66" s="64"/>
      <c r="G66" s="75"/>
      <c r="H66" s="77"/>
      <c r="I66" s="80">
        <f t="shared" si="22"/>
        <v>0</v>
      </c>
      <c r="J66" s="80">
        <f t="shared" si="12"/>
        <v>0</v>
      </c>
      <c r="K66" s="84"/>
      <c r="L66" s="85"/>
      <c r="M66" s="88"/>
      <c r="N66" s="88"/>
      <c r="O66" s="88"/>
      <c r="P66" s="89">
        <f t="shared" si="13"/>
        <v>0</v>
      </c>
      <c r="Q66" s="90">
        <f t="shared" si="14"/>
        <v>0</v>
      </c>
      <c r="R66" s="91">
        <f t="shared" si="15"/>
        <v>0</v>
      </c>
      <c r="V66" s="19">
        <f t="shared" si="16"/>
        <v>0</v>
      </c>
      <c r="W66" s="19">
        <f t="shared" si="17"/>
        <v>0</v>
      </c>
      <c r="AD66" s="223">
        <f t="shared" si="9"/>
        <v>0</v>
      </c>
      <c r="AE66" s="223">
        <f t="shared" si="18"/>
        <v>0</v>
      </c>
      <c r="AF66" s="18">
        <f t="shared" si="19"/>
        <v>0</v>
      </c>
    </row>
    <row r="67" spans="1:32" s="18" customFormat="1" ht="37.5" customHeight="1" x14ac:dyDescent="0.2">
      <c r="A67" s="100" t="str">
        <f t="shared" si="21"/>
        <v>N</v>
      </c>
      <c r="B67" s="17">
        <f>IF(SUM(AF68:AF$80)&gt;0,IF(AF67=1,MAX(B$44:B66)+AF67,IF(SUM(AF$44:AF$80)&gt;0,0,MAX(B$44:B66)+1)),MAX(B$44:B66)+1)</f>
        <v>23</v>
      </c>
      <c r="C67" s="67"/>
      <c r="D67" s="67"/>
      <c r="E67" s="66"/>
      <c r="F67" s="64"/>
      <c r="G67" s="75"/>
      <c r="H67" s="77"/>
      <c r="I67" s="80">
        <f t="shared" si="22"/>
        <v>0</v>
      </c>
      <c r="J67" s="80">
        <f t="shared" si="12"/>
        <v>0</v>
      </c>
      <c r="K67" s="84"/>
      <c r="L67" s="85"/>
      <c r="M67" s="88"/>
      <c r="N67" s="88"/>
      <c r="O67" s="88"/>
      <c r="P67" s="89">
        <f t="shared" si="13"/>
        <v>0</v>
      </c>
      <c r="Q67" s="90">
        <f t="shared" si="14"/>
        <v>0</v>
      </c>
      <c r="R67" s="91">
        <f t="shared" si="15"/>
        <v>0</v>
      </c>
      <c r="V67" s="19">
        <f t="shared" si="16"/>
        <v>0</v>
      </c>
      <c r="W67" s="19">
        <f t="shared" si="17"/>
        <v>0</v>
      </c>
      <c r="AD67" s="223">
        <f t="shared" si="9"/>
        <v>0</v>
      </c>
      <c r="AE67" s="223">
        <f t="shared" si="18"/>
        <v>0</v>
      </c>
      <c r="AF67" s="18">
        <f t="shared" si="19"/>
        <v>0</v>
      </c>
    </row>
    <row r="68" spans="1:32" s="18" customFormat="1" ht="37.5" customHeight="1" x14ac:dyDescent="0.2">
      <c r="A68" s="100" t="str">
        <f t="shared" si="21"/>
        <v>N</v>
      </c>
      <c r="B68" s="17">
        <f>IF(SUM(AF69:AF$80)&gt;0,IF(AF68=1,MAX(B$44:B67)+AF68,IF(SUM(AF$44:AF$80)&gt;0,0,MAX(B$44:B67)+1)),MAX(B$44:B67)+1)</f>
        <v>24</v>
      </c>
      <c r="C68" s="67"/>
      <c r="D68" s="67"/>
      <c r="E68" s="66"/>
      <c r="F68" s="64"/>
      <c r="G68" s="75"/>
      <c r="H68" s="77"/>
      <c r="I68" s="80">
        <f t="shared" si="22"/>
        <v>0</v>
      </c>
      <c r="J68" s="80">
        <f t="shared" si="12"/>
        <v>0</v>
      </c>
      <c r="K68" s="84"/>
      <c r="L68" s="85"/>
      <c r="M68" s="88"/>
      <c r="N68" s="88"/>
      <c r="O68" s="88"/>
      <c r="P68" s="89">
        <f t="shared" si="13"/>
        <v>0</v>
      </c>
      <c r="Q68" s="90">
        <f t="shared" si="14"/>
        <v>0</v>
      </c>
      <c r="R68" s="91">
        <f t="shared" si="15"/>
        <v>0</v>
      </c>
      <c r="V68" s="19">
        <f t="shared" si="16"/>
        <v>0</v>
      </c>
      <c r="W68" s="19">
        <f t="shared" si="17"/>
        <v>0</v>
      </c>
      <c r="AD68" s="223">
        <f t="shared" si="9"/>
        <v>0</v>
      </c>
      <c r="AE68" s="223">
        <f t="shared" si="18"/>
        <v>0</v>
      </c>
      <c r="AF68" s="18">
        <f t="shared" si="19"/>
        <v>0</v>
      </c>
    </row>
    <row r="69" spans="1:32" s="18" customFormat="1" ht="37.5" customHeight="1" x14ac:dyDescent="0.2">
      <c r="A69" s="100" t="str">
        <f t="shared" si="21"/>
        <v>N</v>
      </c>
      <c r="B69" s="17">
        <f>IF(SUM(AF70:AF$80)&gt;0,IF(AF69=1,MAX(B$44:B68)+AF69,IF(SUM(AF$44:AF$80)&gt;0,0,MAX(B$44:B68)+1)),MAX(B$44:B68)+1)</f>
        <v>25</v>
      </c>
      <c r="C69" s="67"/>
      <c r="D69" s="67"/>
      <c r="E69" s="66"/>
      <c r="F69" s="64"/>
      <c r="G69" s="75"/>
      <c r="H69" s="77"/>
      <c r="I69" s="80">
        <f t="shared" si="22"/>
        <v>0</v>
      </c>
      <c r="J69" s="80">
        <f t="shared" si="12"/>
        <v>0</v>
      </c>
      <c r="K69" s="84"/>
      <c r="L69" s="85"/>
      <c r="M69" s="88"/>
      <c r="N69" s="88"/>
      <c r="O69" s="88"/>
      <c r="P69" s="89">
        <f t="shared" si="13"/>
        <v>0</v>
      </c>
      <c r="Q69" s="90">
        <f t="shared" si="14"/>
        <v>0</v>
      </c>
      <c r="R69" s="91">
        <f t="shared" si="15"/>
        <v>0</v>
      </c>
      <c r="V69" s="19">
        <f t="shared" si="16"/>
        <v>0</v>
      </c>
      <c r="W69" s="19">
        <f t="shared" si="17"/>
        <v>0</v>
      </c>
      <c r="AD69" s="223">
        <f t="shared" si="9"/>
        <v>0</v>
      </c>
      <c r="AE69" s="223">
        <f t="shared" si="18"/>
        <v>0</v>
      </c>
      <c r="AF69" s="18">
        <f t="shared" si="19"/>
        <v>0</v>
      </c>
    </row>
    <row r="70" spans="1:32" s="18" customFormat="1" ht="37.5" customHeight="1" x14ac:dyDescent="0.2">
      <c r="A70" s="100" t="str">
        <f t="shared" si="21"/>
        <v>N</v>
      </c>
      <c r="B70" s="17">
        <f>IF(SUM(AF71:AF$80)&gt;0,IF(AF70=1,MAX(B$44:B69)+AF70,IF(SUM(AF$44:AF$80)&gt;0,0,MAX(B$44:B69)+1)),MAX(B$44:B69)+1)</f>
        <v>26</v>
      </c>
      <c r="C70" s="67"/>
      <c r="D70" s="67"/>
      <c r="E70" s="66"/>
      <c r="F70" s="64"/>
      <c r="G70" s="75"/>
      <c r="H70" s="77"/>
      <c r="I70" s="80">
        <f t="shared" si="22"/>
        <v>0</v>
      </c>
      <c r="J70" s="80">
        <f t="shared" si="12"/>
        <v>0</v>
      </c>
      <c r="K70" s="84"/>
      <c r="L70" s="85"/>
      <c r="M70" s="88"/>
      <c r="N70" s="88"/>
      <c r="O70" s="88"/>
      <c r="P70" s="89">
        <f t="shared" si="13"/>
        <v>0</v>
      </c>
      <c r="Q70" s="90">
        <f t="shared" si="14"/>
        <v>0</v>
      </c>
      <c r="R70" s="91">
        <f t="shared" si="15"/>
        <v>0</v>
      </c>
      <c r="V70" s="19">
        <f t="shared" si="16"/>
        <v>0</v>
      </c>
      <c r="W70" s="19">
        <f t="shared" si="17"/>
        <v>0</v>
      </c>
      <c r="AD70" s="223">
        <f t="shared" si="9"/>
        <v>0</v>
      </c>
      <c r="AE70" s="223">
        <f t="shared" si="18"/>
        <v>0</v>
      </c>
      <c r="AF70" s="18">
        <f t="shared" si="19"/>
        <v>0</v>
      </c>
    </row>
    <row r="71" spans="1:32" s="18" customFormat="1" ht="37.5" customHeight="1" x14ac:dyDescent="0.2">
      <c r="A71" s="100" t="str">
        <f t="shared" si="21"/>
        <v>N</v>
      </c>
      <c r="B71" s="17">
        <f>IF(SUM(AF72:AF$80)&gt;0,IF(AF71=1,MAX(B$44:B70)+AF71,IF(SUM(AF$44:AF$80)&gt;0,0,MAX(B$44:B70)+1)),MAX(B$44:B70)+1)</f>
        <v>27</v>
      </c>
      <c r="C71" s="67"/>
      <c r="D71" s="67"/>
      <c r="E71" s="66"/>
      <c r="F71" s="64"/>
      <c r="G71" s="75"/>
      <c r="H71" s="77"/>
      <c r="I71" s="80">
        <f t="shared" si="22"/>
        <v>0</v>
      </c>
      <c r="J71" s="80">
        <f t="shared" si="12"/>
        <v>0</v>
      </c>
      <c r="K71" s="84"/>
      <c r="L71" s="85"/>
      <c r="M71" s="88"/>
      <c r="N71" s="88"/>
      <c r="O71" s="88"/>
      <c r="P71" s="89">
        <f t="shared" si="13"/>
        <v>0</v>
      </c>
      <c r="Q71" s="90">
        <f t="shared" si="14"/>
        <v>0</v>
      </c>
      <c r="R71" s="91">
        <f t="shared" si="15"/>
        <v>0</v>
      </c>
      <c r="V71" s="19">
        <f t="shared" si="16"/>
        <v>0</v>
      </c>
      <c r="W71" s="19">
        <f t="shared" si="17"/>
        <v>0</v>
      </c>
      <c r="AD71" s="223">
        <f t="shared" si="9"/>
        <v>0</v>
      </c>
      <c r="AE71" s="223">
        <f t="shared" si="18"/>
        <v>0</v>
      </c>
      <c r="AF71" s="18">
        <f t="shared" si="19"/>
        <v>0</v>
      </c>
    </row>
    <row r="72" spans="1:32" s="18" customFormat="1" ht="37.5" customHeight="1" x14ac:dyDescent="0.2">
      <c r="A72" s="100" t="str">
        <f t="shared" si="21"/>
        <v>N</v>
      </c>
      <c r="B72" s="17">
        <f>IF(SUM(AF73:AF$80)&gt;0,IF(AF72=1,MAX(B$44:B71)+AF72,IF(SUM(AF$44:AF$80)&gt;0,0,MAX(B$44:B71)+1)),MAX(B$44:B71)+1)</f>
        <v>28</v>
      </c>
      <c r="C72" s="67"/>
      <c r="D72" s="67"/>
      <c r="E72" s="66"/>
      <c r="F72" s="64"/>
      <c r="G72" s="75"/>
      <c r="H72" s="77"/>
      <c r="I72" s="80">
        <f t="shared" si="22"/>
        <v>0</v>
      </c>
      <c r="J72" s="80">
        <f t="shared" si="12"/>
        <v>0</v>
      </c>
      <c r="K72" s="84"/>
      <c r="L72" s="85"/>
      <c r="M72" s="88"/>
      <c r="N72" s="88"/>
      <c r="O72" s="88"/>
      <c r="P72" s="89">
        <f t="shared" si="13"/>
        <v>0</v>
      </c>
      <c r="Q72" s="90">
        <f t="shared" si="14"/>
        <v>0</v>
      </c>
      <c r="R72" s="91">
        <f t="shared" si="15"/>
        <v>0</v>
      </c>
      <c r="V72" s="19">
        <f t="shared" si="16"/>
        <v>0</v>
      </c>
      <c r="W72" s="19">
        <f t="shared" si="17"/>
        <v>0</v>
      </c>
      <c r="AD72" s="223">
        <f t="shared" si="9"/>
        <v>0</v>
      </c>
      <c r="AE72" s="223">
        <f t="shared" si="18"/>
        <v>0</v>
      </c>
      <c r="AF72" s="18">
        <f t="shared" si="19"/>
        <v>0</v>
      </c>
    </row>
    <row r="73" spans="1:32" s="18" customFormat="1" ht="37.5" customHeight="1" x14ac:dyDescent="0.2">
      <c r="A73" s="100" t="str">
        <f t="shared" si="21"/>
        <v>N</v>
      </c>
      <c r="B73" s="17">
        <f>IF(SUM(AF74:AF$80)&gt;0,IF(AF73=1,MAX(B$44:B72)+AF73,IF(SUM(AF$44:AF$80)&gt;0,0,MAX(B$44:B72)+1)),MAX(B$44:B72)+1)</f>
        <v>29</v>
      </c>
      <c r="C73" s="67"/>
      <c r="D73" s="67"/>
      <c r="E73" s="66"/>
      <c r="F73" s="64"/>
      <c r="G73" s="75"/>
      <c r="H73" s="77"/>
      <c r="I73" s="80">
        <f t="shared" si="22"/>
        <v>0</v>
      </c>
      <c r="J73" s="80">
        <f t="shared" si="12"/>
        <v>0</v>
      </c>
      <c r="K73" s="84"/>
      <c r="L73" s="85"/>
      <c r="M73" s="88"/>
      <c r="N73" s="88"/>
      <c r="O73" s="88"/>
      <c r="P73" s="89">
        <f t="shared" si="13"/>
        <v>0</v>
      </c>
      <c r="Q73" s="90">
        <f t="shared" si="14"/>
        <v>0</v>
      </c>
      <c r="R73" s="91">
        <f t="shared" si="15"/>
        <v>0</v>
      </c>
      <c r="V73" s="19">
        <f t="shared" si="16"/>
        <v>0</v>
      </c>
      <c r="W73" s="19">
        <f t="shared" si="17"/>
        <v>0</v>
      </c>
      <c r="AD73" s="223">
        <f t="shared" si="9"/>
        <v>0</v>
      </c>
      <c r="AE73" s="223">
        <f t="shared" si="18"/>
        <v>0</v>
      </c>
      <c r="AF73" s="18">
        <f t="shared" si="19"/>
        <v>0</v>
      </c>
    </row>
    <row r="74" spans="1:32" s="18" customFormat="1" ht="37.5" customHeight="1" x14ac:dyDescent="0.2">
      <c r="A74" s="100" t="str">
        <f t="shared" si="21"/>
        <v>N</v>
      </c>
      <c r="B74" s="17">
        <f>IF(SUM(AF75:AF$80)&gt;0,IF(AF74=1,MAX(B$44:B73)+AF74,IF(SUM(AF$44:AF$80)&gt;0,0,MAX(B$44:B73)+1)),MAX(B$44:B73)+1)</f>
        <v>30</v>
      </c>
      <c r="C74" s="67"/>
      <c r="D74" s="67"/>
      <c r="E74" s="66"/>
      <c r="F74" s="64"/>
      <c r="G74" s="75"/>
      <c r="H74" s="77"/>
      <c r="I74" s="80">
        <f t="shared" si="22"/>
        <v>0</v>
      </c>
      <c r="J74" s="80">
        <f t="shared" si="12"/>
        <v>0</v>
      </c>
      <c r="K74" s="84"/>
      <c r="L74" s="85"/>
      <c r="M74" s="88"/>
      <c r="N74" s="88"/>
      <c r="O74" s="88"/>
      <c r="P74" s="89">
        <f t="shared" si="13"/>
        <v>0</v>
      </c>
      <c r="Q74" s="90">
        <f t="shared" si="14"/>
        <v>0</v>
      </c>
      <c r="R74" s="91">
        <f t="shared" si="15"/>
        <v>0</v>
      </c>
      <c r="V74" s="19">
        <f t="shared" si="16"/>
        <v>0</v>
      </c>
      <c r="W74" s="19">
        <f t="shared" si="17"/>
        <v>0</v>
      </c>
      <c r="AD74" s="223">
        <f t="shared" ref="AD74:AD79" si="23">IF(C74&lt;&gt;"",1,0)</f>
        <v>0</v>
      </c>
      <c r="AE74" s="223">
        <f t="shared" ref="AE74:AE79" si="24">IF(R74&lt;&gt;0,1,0)</f>
        <v>0</v>
      </c>
      <c r="AF74" s="18">
        <f t="shared" si="19"/>
        <v>0</v>
      </c>
    </row>
    <row r="75" spans="1:32" s="18" customFormat="1" ht="37.5" customHeight="1" x14ac:dyDescent="0.2">
      <c r="A75" s="100" t="str">
        <f t="shared" si="21"/>
        <v>N</v>
      </c>
      <c r="B75" s="17">
        <f>IF(SUM(AF76:AF$80)&gt;0,IF(AF75=1,MAX(B$44:B74)+AF75,IF(SUM(AF$44:AF$80)&gt;0,0,MAX(B$44:B74)+1)),MAX(B$44:B74)+1)</f>
        <v>31</v>
      </c>
      <c r="C75" s="67"/>
      <c r="D75" s="67"/>
      <c r="E75" s="66"/>
      <c r="F75" s="64"/>
      <c r="G75" s="75"/>
      <c r="H75" s="77"/>
      <c r="I75" s="80">
        <f t="shared" si="22"/>
        <v>0</v>
      </c>
      <c r="J75" s="80">
        <f t="shared" si="12"/>
        <v>0</v>
      </c>
      <c r="K75" s="84"/>
      <c r="L75" s="85"/>
      <c r="M75" s="88"/>
      <c r="N75" s="88"/>
      <c r="O75" s="88"/>
      <c r="P75" s="89">
        <f t="shared" si="13"/>
        <v>0</v>
      </c>
      <c r="Q75" s="90">
        <f t="shared" si="14"/>
        <v>0</v>
      </c>
      <c r="R75" s="91">
        <f t="shared" si="15"/>
        <v>0</v>
      </c>
      <c r="V75" s="19">
        <f t="shared" si="16"/>
        <v>0</v>
      </c>
      <c r="W75" s="19">
        <f t="shared" si="17"/>
        <v>0</v>
      </c>
      <c r="AD75" s="223">
        <f t="shared" si="23"/>
        <v>0</v>
      </c>
      <c r="AE75" s="223">
        <f t="shared" si="24"/>
        <v>0</v>
      </c>
      <c r="AF75" s="18">
        <f t="shared" si="19"/>
        <v>0</v>
      </c>
    </row>
    <row r="76" spans="1:32" s="18" customFormat="1" ht="37.5" customHeight="1" x14ac:dyDescent="0.2">
      <c r="A76" s="100" t="str">
        <f t="shared" si="21"/>
        <v>N</v>
      </c>
      <c r="B76" s="17">
        <f>IF(SUM(AF77:AF$80)&gt;0,IF(AF76=1,MAX(B$44:B75)+AF76,IF(SUM(AF$44:AF$80)&gt;0,0,MAX(B$44:B75)+1)),MAX(B$44:B75)+1)</f>
        <v>32</v>
      </c>
      <c r="C76" s="67"/>
      <c r="D76" s="67"/>
      <c r="E76" s="66"/>
      <c r="F76" s="64"/>
      <c r="G76" s="75"/>
      <c r="H76" s="77"/>
      <c r="I76" s="80">
        <f t="shared" si="22"/>
        <v>0</v>
      </c>
      <c r="J76" s="80">
        <f t="shared" si="12"/>
        <v>0</v>
      </c>
      <c r="K76" s="84"/>
      <c r="L76" s="85"/>
      <c r="M76" s="88"/>
      <c r="N76" s="88"/>
      <c r="O76" s="88"/>
      <c r="P76" s="89">
        <f t="shared" si="13"/>
        <v>0</v>
      </c>
      <c r="Q76" s="90">
        <f t="shared" si="14"/>
        <v>0</v>
      </c>
      <c r="R76" s="91">
        <f t="shared" si="15"/>
        <v>0</v>
      </c>
      <c r="V76" s="19">
        <f t="shared" si="16"/>
        <v>0</v>
      </c>
      <c r="W76" s="19">
        <f t="shared" si="17"/>
        <v>0</v>
      </c>
      <c r="AD76" s="223">
        <f t="shared" si="23"/>
        <v>0</v>
      </c>
      <c r="AE76" s="223">
        <f t="shared" si="24"/>
        <v>0</v>
      </c>
      <c r="AF76" s="18">
        <f t="shared" si="19"/>
        <v>0</v>
      </c>
    </row>
    <row r="77" spans="1:32" s="18" customFormat="1" ht="37.5" customHeight="1" x14ac:dyDescent="0.2">
      <c r="A77" s="100" t="str">
        <f t="shared" si="21"/>
        <v>N</v>
      </c>
      <c r="B77" s="17">
        <f>IF(SUM(AF78:AF$80)&gt;0,IF(AF77=1,MAX(B$44:B76)+AF77,IF(SUM(AF$44:AF$80)&gt;0,0,MAX(B$44:B76)+1)),MAX(B$44:B76)+1)</f>
        <v>33</v>
      </c>
      <c r="C77" s="67"/>
      <c r="D77" s="67"/>
      <c r="E77" s="66"/>
      <c r="F77" s="64"/>
      <c r="G77" s="75"/>
      <c r="H77" s="77"/>
      <c r="I77" s="80">
        <f t="shared" si="22"/>
        <v>0</v>
      </c>
      <c r="J77" s="80">
        <f t="shared" si="12"/>
        <v>0</v>
      </c>
      <c r="K77" s="84"/>
      <c r="L77" s="85"/>
      <c r="M77" s="88"/>
      <c r="N77" s="88"/>
      <c r="O77" s="88"/>
      <c r="P77" s="89">
        <f t="shared" si="13"/>
        <v>0</v>
      </c>
      <c r="Q77" s="90">
        <f t="shared" si="14"/>
        <v>0</v>
      </c>
      <c r="R77" s="91">
        <f t="shared" si="15"/>
        <v>0</v>
      </c>
      <c r="V77" s="19">
        <f t="shared" si="16"/>
        <v>0</v>
      </c>
      <c r="W77" s="19">
        <f t="shared" si="17"/>
        <v>0</v>
      </c>
      <c r="AD77" s="223">
        <f t="shared" si="23"/>
        <v>0</v>
      </c>
      <c r="AE77" s="223">
        <f t="shared" si="24"/>
        <v>0</v>
      </c>
      <c r="AF77" s="18">
        <f t="shared" si="19"/>
        <v>0</v>
      </c>
    </row>
    <row r="78" spans="1:32" s="18" customFormat="1" ht="37.5" customHeight="1" x14ac:dyDescent="0.2">
      <c r="A78" s="100" t="str">
        <f t="shared" si="21"/>
        <v>N</v>
      </c>
      <c r="B78" s="17">
        <f>IF(SUM(AF79:AF$80)&gt;0,IF(AF78=1,MAX(B$44:B77)+AF78,IF(SUM(AF$44:AF$80)&gt;0,0,MAX(B$44:B77)+1)),MAX(B$44:B77)+1)</f>
        <v>34</v>
      </c>
      <c r="C78" s="67"/>
      <c r="D78" s="67"/>
      <c r="E78" s="66"/>
      <c r="F78" s="64"/>
      <c r="G78" s="75"/>
      <c r="H78" s="77"/>
      <c r="I78" s="80">
        <f t="shared" si="22"/>
        <v>0</v>
      </c>
      <c r="J78" s="80">
        <f t="shared" si="12"/>
        <v>0</v>
      </c>
      <c r="K78" s="84"/>
      <c r="L78" s="85"/>
      <c r="M78" s="88"/>
      <c r="N78" s="88"/>
      <c r="O78" s="88"/>
      <c r="P78" s="89">
        <f t="shared" si="13"/>
        <v>0</v>
      </c>
      <c r="Q78" s="90">
        <f t="shared" si="14"/>
        <v>0</v>
      </c>
      <c r="R78" s="91">
        <f t="shared" si="15"/>
        <v>0</v>
      </c>
      <c r="V78" s="19">
        <f t="shared" si="16"/>
        <v>0</v>
      </c>
      <c r="W78" s="19">
        <f t="shared" si="17"/>
        <v>0</v>
      </c>
      <c r="AD78" s="223">
        <f t="shared" si="23"/>
        <v>0</v>
      </c>
      <c r="AE78" s="223">
        <f t="shared" si="24"/>
        <v>0</v>
      </c>
      <c r="AF78" s="18">
        <f t="shared" si="19"/>
        <v>0</v>
      </c>
    </row>
    <row r="79" spans="1:32" s="18" customFormat="1" ht="37.5" customHeight="1" x14ac:dyDescent="0.2">
      <c r="A79" s="100" t="str">
        <f t="shared" si="21"/>
        <v>N</v>
      </c>
      <c r="B79" s="17">
        <f>IF(SUM(AF80:AF$80)&gt;0,IF(AF79=1,MAX(B$44:B78)+AF79,IF(SUM(AF$44:AF$80)&gt;0,0,MAX(B$44:B78)+1)),MAX(B$44:B78)+1)</f>
        <v>35</v>
      </c>
      <c r="C79" s="67"/>
      <c r="D79" s="67"/>
      <c r="E79" s="66"/>
      <c r="F79" s="64"/>
      <c r="G79" s="75"/>
      <c r="H79" s="77"/>
      <c r="I79" s="80">
        <f t="shared" si="22"/>
        <v>0</v>
      </c>
      <c r="J79" s="80">
        <f t="shared" si="12"/>
        <v>0</v>
      </c>
      <c r="K79" s="84"/>
      <c r="L79" s="85"/>
      <c r="M79" s="88"/>
      <c r="N79" s="88"/>
      <c r="O79" s="88"/>
      <c r="P79" s="89">
        <f t="shared" si="13"/>
        <v>0</v>
      </c>
      <c r="Q79" s="90">
        <f t="shared" si="14"/>
        <v>0</v>
      </c>
      <c r="R79" s="91">
        <f t="shared" si="15"/>
        <v>0</v>
      </c>
      <c r="V79" s="19">
        <f t="shared" si="16"/>
        <v>0</v>
      </c>
      <c r="W79" s="19">
        <f t="shared" si="17"/>
        <v>0</v>
      </c>
      <c r="AD79" s="223">
        <f t="shared" si="23"/>
        <v>0</v>
      </c>
      <c r="AE79" s="223">
        <f t="shared" si="24"/>
        <v>0</v>
      </c>
      <c r="AF79" s="18">
        <f t="shared" si="19"/>
        <v>0</v>
      </c>
    </row>
    <row r="80" spans="1:32" s="18" customFormat="1" ht="6" customHeight="1" x14ac:dyDescent="0.2">
      <c r="A80" s="101" t="s">
        <v>65</v>
      </c>
      <c r="B80" s="17"/>
      <c r="C80" s="20"/>
      <c r="D80" s="20"/>
      <c r="E80" s="20"/>
      <c r="G80" s="76"/>
      <c r="H80" s="78"/>
      <c r="I80" s="81"/>
      <c r="J80" s="81"/>
      <c r="K80" s="86"/>
      <c r="L80" s="86"/>
      <c r="M80" s="78"/>
      <c r="N80" s="78"/>
      <c r="O80" s="78"/>
      <c r="P80" s="92"/>
      <c r="Q80" s="93"/>
      <c r="R80" s="81"/>
      <c r="V80" s="21"/>
    </row>
    <row r="81" spans="1:23" ht="39.75" customHeight="1" x14ac:dyDescent="0.2">
      <c r="A81" s="101" t="s">
        <v>65</v>
      </c>
      <c r="E81" s="22"/>
      <c r="I81" s="399" t="s">
        <v>85</v>
      </c>
      <c r="J81" s="399"/>
      <c r="K81" s="399"/>
      <c r="L81" s="399"/>
      <c r="M81" s="399"/>
      <c r="N81" s="399"/>
      <c r="O81" s="400"/>
      <c r="P81" s="94">
        <f>SUM(P44:P80)</f>
        <v>0</v>
      </c>
      <c r="Q81" s="95">
        <f>SUM(Q44:Q80)</f>
        <v>0</v>
      </c>
      <c r="R81" s="96">
        <f>SUM(R44:R80)</f>
        <v>0</v>
      </c>
      <c r="V81" s="65">
        <f>SUM(V44:V80)</f>
        <v>0</v>
      </c>
      <c r="W81" s="65">
        <f>SUM(W44:W80)</f>
        <v>0</v>
      </c>
    </row>
  </sheetData>
  <sheetProtection algorithmName="SHA-512" hashValue="5YQCGkF2X5A5ojvw49LrL1uBbMbGYoxKIGahKEqxDdufz3LnmduDoalVP0tcntGTVEl9nl+fdLQZJHyTH0d9OA==" saltValue="Sc8AmQVrC0oK8jY9/qk88w==" spinCount="100000" sheet="1" objects="1" scenarios="1" selectLockedCells="1" autoFilter="0"/>
  <autoFilter ref="A1:A81" xr:uid="{00000000-0009-0000-0000-000002000000}"/>
  <mergeCells count="10">
    <mergeCell ref="I81:O81"/>
    <mergeCell ref="M6:O6"/>
    <mergeCell ref="M44:O44"/>
    <mergeCell ref="B1:H2"/>
    <mergeCell ref="I1:S1"/>
    <mergeCell ref="I2:S2"/>
    <mergeCell ref="B3:Q3"/>
    <mergeCell ref="R3:S3"/>
    <mergeCell ref="B4:S4"/>
    <mergeCell ref="I43:O43"/>
  </mergeCells>
  <phoneticPr fontId="10" type="noConversion"/>
  <conditionalFormatting sqref="G7:L41 C20:E41 C45:E79 C44 G45:L79 C8:C19 E17">
    <cfRule type="cellIs" dxfId="98" priority="100" operator="equal">
      <formula>""</formula>
    </cfRule>
  </conditionalFormatting>
  <conditionalFormatting sqref="M7:O41">
    <cfRule type="expression" dxfId="97" priority="30" stopIfTrue="1">
      <formula>$M7+$N7+$O7&lt;&gt;100%</formula>
    </cfRule>
  </conditionalFormatting>
  <conditionalFormatting sqref="M45:O79">
    <cfRule type="expression" dxfId="96" priority="29" stopIfTrue="1">
      <formula>$M45+$N45+$O45&lt;&gt;100%</formula>
    </cfRule>
  </conditionalFormatting>
  <conditionalFormatting sqref="D8">
    <cfRule type="cellIs" dxfId="95" priority="27" operator="equal">
      <formula>""</formula>
    </cfRule>
  </conditionalFormatting>
  <conditionalFormatting sqref="D9">
    <cfRule type="cellIs" dxfId="94" priority="26" operator="equal">
      <formula>""</formula>
    </cfRule>
  </conditionalFormatting>
  <conditionalFormatting sqref="D10">
    <cfRule type="cellIs" dxfId="93" priority="25" operator="equal">
      <formula>""</formula>
    </cfRule>
  </conditionalFormatting>
  <conditionalFormatting sqref="D11">
    <cfRule type="cellIs" dxfId="92" priority="24" operator="equal">
      <formula>""</formula>
    </cfRule>
  </conditionalFormatting>
  <conditionalFormatting sqref="D12">
    <cfRule type="cellIs" dxfId="91" priority="23" operator="equal">
      <formula>""</formula>
    </cfRule>
  </conditionalFormatting>
  <conditionalFormatting sqref="D13">
    <cfRule type="cellIs" dxfId="90" priority="22" operator="equal">
      <formula>""</formula>
    </cfRule>
  </conditionalFormatting>
  <conditionalFormatting sqref="D14">
    <cfRule type="cellIs" dxfId="89" priority="21" operator="equal">
      <formula>""</formula>
    </cfRule>
  </conditionalFormatting>
  <conditionalFormatting sqref="D15">
    <cfRule type="cellIs" dxfId="88" priority="20" operator="equal">
      <formula>""</formula>
    </cfRule>
  </conditionalFormatting>
  <conditionalFormatting sqref="D16">
    <cfRule type="cellIs" dxfId="87" priority="19" operator="equal">
      <formula>""</formula>
    </cfRule>
  </conditionalFormatting>
  <conditionalFormatting sqref="D17">
    <cfRule type="cellIs" dxfId="86" priority="18" operator="equal">
      <formula>""</formula>
    </cfRule>
  </conditionalFormatting>
  <conditionalFormatting sqref="D18">
    <cfRule type="cellIs" dxfId="85" priority="17" operator="equal">
      <formula>""</formula>
    </cfRule>
  </conditionalFormatting>
  <conditionalFormatting sqref="D18">
    <cfRule type="cellIs" dxfId="84" priority="16" operator="equal">
      <formula>""</formula>
    </cfRule>
  </conditionalFormatting>
  <conditionalFormatting sqref="D19">
    <cfRule type="cellIs" dxfId="83" priority="15" operator="equal">
      <formula>""</formula>
    </cfRule>
  </conditionalFormatting>
  <conditionalFormatting sqref="E8">
    <cfRule type="cellIs" dxfId="82" priority="13" operator="equal">
      <formula>""</formula>
    </cfRule>
  </conditionalFormatting>
  <conditionalFormatting sqref="E9">
    <cfRule type="cellIs" dxfId="81" priority="12" operator="equal">
      <formula>""</formula>
    </cfRule>
  </conditionalFormatting>
  <conditionalFormatting sqref="E10">
    <cfRule type="cellIs" dxfId="80" priority="11" operator="equal">
      <formula>""</formula>
    </cfRule>
  </conditionalFormatting>
  <conditionalFormatting sqref="E18">
    <cfRule type="cellIs" dxfId="79" priority="10" operator="equal">
      <formula>""</formula>
    </cfRule>
  </conditionalFormatting>
  <conditionalFormatting sqref="E19">
    <cfRule type="cellIs" dxfId="78" priority="9" operator="equal">
      <formula>""</formula>
    </cfRule>
  </conditionalFormatting>
  <conditionalFormatting sqref="E11">
    <cfRule type="cellIs" dxfId="77" priority="8" operator="equal">
      <formula>""</formula>
    </cfRule>
  </conditionalFormatting>
  <conditionalFormatting sqref="E12">
    <cfRule type="cellIs" dxfId="76" priority="7" operator="equal">
      <formula>""</formula>
    </cfRule>
  </conditionalFormatting>
  <conditionalFormatting sqref="E13">
    <cfRule type="cellIs" dxfId="75" priority="6" operator="equal">
      <formula>""</formula>
    </cfRule>
  </conditionalFormatting>
  <conditionalFormatting sqref="E14">
    <cfRule type="cellIs" dxfId="74" priority="5" operator="equal">
      <formula>""</formula>
    </cfRule>
  </conditionalFormatting>
  <conditionalFormatting sqref="E15">
    <cfRule type="cellIs" dxfId="73" priority="4" operator="equal">
      <formula>""</formula>
    </cfRule>
  </conditionalFormatting>
  <conditionalFormatting sqref="E16">
    <cfRule type="cellIs" dxfId="72" priority="3" operator="equal">
      <formula>""</formula>
    </cfRule>
  </conditionalFormatting>
  <conditionalFormatting sqref="D7:E7">
    <cfRule type="cellIs" dxfId="71" priority="2" operator="equal">
      <formula>""</formula>
    </cfRule>
  </conditionalFormatting>
  <conditionalFormatting sqref="C7">
    <cfRule type="cellIs" dxfId="70" priority="1" operator="equal">
      <formula>""</formula>
    </cfRule>
  </conditionalFormatting>
  <printOptions horizontalCentered="1"/>
  <pageMargins left="0.25" right="0.25" top="0.6" bottom="0.5" header="0.25" footer="0.25"/>
  <pageSetup scale="54" orientation="landscape" horizontalDpi="4294967293" verticalDpi="4294967293" r:id="rId1"/>
  <headerFooter>
    <oddHeader>&amp;R&amp;"Arial,Bold"Michigan Fitness Foundation FY2021 SNAP-Ed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FFCC"/>
  </sheetPr>
  <dimension ref="A1:U80"/>
  <sheetViews>
    <sheetView workbookViewId="0">
      <pane ySplit="5" topLeftCell="A6" activePane="bottomLeft" state="frozen"/>
      <selection activeCell="A22" sqref="A22:K22"/>
      <selection pane="bottomLeft" activeCell="C8" sqref="C8"/>
    </sheetView>
  </sheetViews>
  <sheetFormatPr defaultColWidth="8.85546875" defaultRowHeight="12.75" x14ac:dyDescent="0.2"/>
  <cols>
    <col min="1" max="1" width="6.7109375" style="53" customWidth="1"/>
    <col min="2" max="2" width="2.7109375" style="27" customWidth="1"/>
    <col min="3" max="3" width="44.140625" style="27" customWidth="1"/>
    <col min="4" max="4" width="10.7109375" style="271" customWidth="1"/>
    <col min="5" max="5" width="28.7109375" style="27" customWidth="1"/>
    <col min="6" max="6" width="65" style="27" customWidth="1"/>
    <col min="7" max="7" width="16.28515625" style="261" customWidth="1"/>
    <col min="8" max="8" width="0.85546875" style="27" customWidth="1"/>
    <col min="9" max="12" width="0" style="27" hidden="1" customWidth="1"/>
    <col min="13" max="14" width="8.85546875" style="27"/>
    <col min="15" max="15" width="16.28515625" style="259" hidden="1" customWidth="1"/>
    <col min="16" max="16" width="2.140625" style="27" hidden="1" customWidth="1"/>
    <col min="17" max="19" width="8.85546875" style="27" hidden="1" customWidth="1"/>
    <col min="20" max="16384" width="8.85546875" style="27"/>
  </cols>
  <sheetData>
    <row r="1" spans="1:21" s="25" customFormat="1" ht="27.75" customHeight="1" x14ac:dyDescent="0.3">
      <c r="A1" s="190" t="s">
        <v>50</v>
      </c>
      <c r="B1" s="417" t="str">
        <f>'1 Title Page'!A20</f>
        <v>[Organization Name]</v>
      </c>
      <c r="C1" s="417"/>
      <c r="D1" s="417"/>
      <c r="E1" s="417"/>
      <c r="F1" s="418" t="str">
        <f>"SNAP-Ed FY"&amp;'1 Title Page'!L1</f>
        <v>SNAP-Ed FY2024</v>
      </c>
      <c r="G1" s="418"/>
      <c r="H1" s="24"/>
      <c r="I1" s="226"/>
      <c r="J1" s="226"/>
      <c r="K1" s="226"/>
      <c r="L1" s="226"/>
      <c r="M1" s="226"/>
      <c r="N1" s="226"/>
      <c r="O1" s="275"/>
      <c r="P1" s="277"/>
      <c r="Q1" s="413" t="s">
        <v>82</v>
      </c>
      <c r="R1" s="413" t="s">
        <v>78</v>
      </c>
      <c r="S1" s="413" t="s">
        <v>80</v>
      </c>
      <c r="T1" s="23"/>
      <c r="U1" s="23"/>
    </row>
    <row r="2" spans="1:21" ht="24.75" customHeight="1" x14ac:dyDescent="0.4">
      <c r="A2" s="101" t="s">
        <v>65</v>
      </c>
      <c r="B2" s="417"/>
      <c r="C2" s="417"/>
      <c r="D2" s="417"/>
      <c r="E2" s="417"/>
      <c r="F2" s="418" t="s">
        <v>76</v>
      </c>
      <c r="G2" s="418"/>
      <c r="H2" s="26"/>
      <c r="I2" s="226"/>
      <c r="J2" s="226"/>
      <c r="K2" s="226"/>
      <c r="L2" s="226"/>
      <c r="M2" s="226"/>
      <c r="N2" s="226"/>
      <c r="O2" s="276"/>
      <c r="P2" s="277"/>
      <c r="Q2" s="413"/>
      <c r="R2" s="413"/>
      <c r="S2" s="413"/>
      <c r="T2" s="23"/>
      <c r="U2" s="23"/>
    </row>
    <row r="3" spans="1:21" s="29" customFormat="1" ht="12" customHeight="1" x14ac:dyDescent="0.2">
      <c r="A3" s="101" t="s">
        <v>65</v>
      </c>
      <c r="B3" s="417"/>
      <c r="C3" s="417"/>
      <c r="D3" s="417"/>
      <c r="E3" s="417"/>
      <c r="F3" s="419"/>
      <c r="G3" s="419"/>
      <c r="H3" s="28"/>
      <c r="I3" s="226"/>
      <c r="J3" s="226"/>
      <c r="K3" s="226"/>
      <c r="L3" s="226"/>
      <c r="M3" s="226"/>
      <c r="N3" s="226"/>
      <c r="O3" s="276"/>
      <c r="P3" s="277"/>
      <c r="Q3" s="413"/>
      <c r="R3" s="413"/>
      <c r="S3" s="413"/>
      <c r="U3" s="30"/>
    </row>
    <row r="4" spans="1:21" ht="16.5" customHeight="1" x14ac:dyDescent="0.2">
      <c r="A4" s="101" t="s">
        <v>65</v>
      </c>
      <c r="B4" s="412" t="str">
        <f>IF((SUM(Q8:Q31)+SUM(R8:R31))&gt;0,"","*Include expenses for supplies/materials and programming-related contracts here")</f>
        <v>*Include expenses for supplies/materials and programming-related contracts here</v>
      </c>
      <c r="C4" s="412"/>
      <c r="D4" s="412"/>
      <c r="E4" s="412"/>
      <c r="F4" s="412"/>
      <c r="G4" s="241">
        <f ca="1">TODAY()</f>
        <v>44985</v>
      </c>
      <c r="I4" s="226"/>
      <c r="J4" s="226"/>
      <c r="K4" s="226"/>
      <c r="L4" s="226"/>
      <c r="M4" s="226"/>
      <c r="N4" s="226"/>
      <c r="O4" s="276"/>
      <c r="P4" s="277"/>
      <c r="Q4" s="413"/>
      <c r="R4" s="413"/>
      <c r="S4" s="413"/>
    </row>
    <row r="5" spans="1:21" ht="25.5" customHeight="1" x14ac:dyDescent="0.25">
      <c r="A5" s="101" t="s">
        <v>65</v>
      </c>
      <c r="B5" s="29"/>
      <c r="C5" s="107" t="s">
        <v>11</v>
      </c>
      <c r="D5" s="267" t="s">
        <v>102</v>
      </c>
      <c r="E5" s="416" t="s">
        <v>13</v>
      </c>
      <c r="F5" s="416"/>
      <c r="G5" s="260" t="s">
        <v>12</v>
      </c>
      <c r="O5" s="260" t="s">
        <v>101</v>
      </c>
      <c r="P5" s="278"/>
      <c r="Q5" s="413"/>
      <c r="R5" s="413"/>
      <c r="S5" s="413"/>
    </row>
    <row r="6" spans="1:21" s="32" customFormat="1" ht="20.100000000000001" customHeight="1" x14ac:dyDescent="0.2">
      <c r="A6" s="53" t="str">
        <f t="shared" ref="A6:A30" si="0">IF(C6&lt;&gt;0,"Y",IF(G6&lt;&gt;0,"Y","N"))</f>
        <v>Y</v>
      </c>
      <c r="B6" s="31">
        <f>IF(SUM(S7:S$31)&gt;0,IF(S6=1,MAX(B$5:B5)+S6,IF(SUM(S$5:S$31)&gt;0,0,MAX(B$5:B5)+1)),MAX(B$5:B5)+1)</f>
        <v>1</v>
      </c>
      <c r="C6" s="240" t="s">
        <v>81</v>
      </c>
      <c r="D6" s="330"/>
      <c r="E6" s="414"/>
      <c r="F6" s="415"/>
      <c r="G6" s="287"/>
      <c r="O6" s="292">
        <f>ROUND(D6*G6,0)</f>
        <v>0</v>
      </c>
      <c r="Q6" s="223">
        <f t="shared" ref="Q6:Q14" si="1">IF(C6&lt;&gt;"",1,0)</f>
        <v>1</v>
      </c>
      <c r="R6" s="223">
        <f t="shared" ref="R6:R14" si="2">IF(G6&lt;&gt;0,1,0)</f>
        <v>0</v>
      </c>
      <c r="S6" s="18">
        <f>IF(SUM(Q6:R6)&gt;0,1,0)</f>
        <v>1</v>
      </c>
    </row>
    <row r="7" spans="1:21" s="32" customFormat="1" ht="20.100000000000001" customHeight="1" x14ac:dyDescent="0.2">
      <c r="A7" s="53" t="str">
        <f t="shared" si="0"/>
        <v>N</v>
      </c>
      <c r="B7" s="31">
        <f>IF(SUM(S8:S$31)&gt;0,IF(S7=1,MAX(B$5:B6)+S7,IF(SUM(S$5:S$31)&gt;0,0,MAX(B$5:B6)+1)),MAX(B$5:B6)+1)</f>
        <v>2</v>
      </c>
      <c r="C7" s="108"/>
      <c r="D7" s="268"/>
      <c r="E7" s="410"/>
      <c r="F7" s="411"/>
      <c r="G7" s="288"/>
      <c r="O7" s="292">
        <f t="shared" ref="O7:O30" si="3">ROUND(D7*G7,0)</f>
        <v>0</v>
      </c>
      <c r="Q7" s="223">
        <f t="shared" si="1"/>
        <v>0</v>
      </c>
      <c r="R7" s="223">
        <f t="shared" si="2"/>
        <v>0</v>
      </c>
      <c r="S7" s="18">
        <f>IF(SUM(Q7:R7)&gt;0,1,0)</f>
        <v>0</v>
      </c>
    </row>
    <row r="8" spans="1:21" s="32" customFormat="1" ht="20.100000000000001" customHeight="1" x14ac:dyDescent="0.2">
      <c r="A8" s="53" t="str">
        <f t="shared" ref="A8:A14" si="4">IF(C8&lt;&gt;0,"Y",IF(G8&lt;&gt;0,"Y","N"))</f>
        <v>N</v>
      </c>
      <c r="B8" s="31">
        <f>IF(SUM(S9:S$31)&gt;0,IF(S8=1,MAX(B$5:B7)+S8,IF(SUM(S$5:S$31)&gt;0,0,MAX(B$5:B7)+1)),MAX(B$5:B7)+1)</f>
        <v>3</v>
      </c>
      <c r="C8" s="108"/>
      <c r="D8" s="268"/>
      <c r="E8" s="410"/>
      <c r="F8" s="411"/>
      <c r="G8" s="288"/>
      <c r="O8" s="292">
        <f t="shared" ref="O8:O14" si="5">ROUND(D8*G8,0)</f>
        <v>0</v>
      </c>
      <c r="Q8" s="223">
        <f t="shared" si="1"/>
        <v>0</v>
      </c>
      <c r="R8" s="223">
        <f t="shared" si="2"/>
        <v>0</v>
      </c>
      <c r="S8" s="18">
        <f t="shared" ref="S8:S30" si="6">IF(SUM(Q8:R8)&gt;0,1,0)</f>
        <v>0</v>
      </c>
    </row>
    <row r="9" spans="1:21" s="32" customFormat="1" ht="20.100000000000001" customHeight="1" x14ac:dyDescent="0.2">
      <c r="A9" s="53" t="str">
        <f t="shared" si="4"/>
        <v>N</v>
      </c>
      <c r="B9" s="31">
        <f>IF(SUM(S10:S$31)&gt;0,IF(S9=1,MAX(B$5:B8)+S9,IF(SUM(S$5:S$31)&gt;0,0,MAX(B$5:B8)+1)),MAX(B$5:B8)+1)</f>
        <v>4</v>
      </c>
      <c r="C9" s="108"/>
      <c r="D9" s="268"/>
      <c r="E9" s="410"/>
      <c r="F9" s="411"/>
      <c r="G9" s="288"/>
      <c r="O9" s="292">
        <f t="shared" si="5"/>
        <v>0</v>
      </c>
      <c r="Q9" s="223">
        <f t="shared" si="1"/>
        <v>0</v>
      </c>
      <c r="R9" s="223">
        <f t="shared" si="2"/>
        <v>0</v>
      </c>
      <c r="S9" s="18">
        <f t="shared" si="6"/>
        <v>0</v>
      </c>
    </row>
    <row r="10" spans="1:21" s="32" customFormat="1" ht="20.100000000000001" customHeight="1" x14ac:dyDescent="0.2">
      <c r="A10" s="53" t="str">
        <f t="shared" si="4"/>
        <v>N</v>
      </c>
      <c r="B10" s="31">
        <f>IF(SUM(S11:S$31)&gt;0,IF(S10=1,MAX(B$5:B9)+S10,IF(SUM(S$5:S$31)&gt;0,0,MAX(B$5:B9)+1)),MAX(B$5:B9)+1)</f>
        <v>5</v>
      </c>
      <c r="C10" s="108"/>
      <c r="D10" s="268"/>
      <c r="E10" s="410"/>
      <c r="F10" s="411"/>
      <c r="G10" s="288"/>
      <c r="O10" s="292">
        <f t="shared" si="5"/>
        <v>0</v>
      </c>
      <c r="Q10" s="223">
        <f t="shared" si="1"/>
        <v>0</v>
      </c>
      <c r="R10" s="223">
        <f t="shared" si="2"/>
        <v>0</v>
      </c>
      <c r="S10" s="18">
        <f t="shared" si="6"/>
        <v>0</v>
      </c>
    </row>
    <row r="11" spans="1:21" s="32" customFormat="1" ht="20.100000000000001" customHeight="1" x14ac:dyDescent="0.2">
      <c r="A11" s="53" t="str">
        <f t="shared" si="4"/>
        <v>N</v>
      </c>
      <c r="B11" s="31">
        <f>IF(SUM(S12:S$31)&gt;0,IF(S11=1,MAX(B$5:B10)+S11,IF(SUM(S$5:S$31)&gt;0,0,MAX(B$5:B10)+1)),MAX(B$5:B10)+1)</f>
        <v>6</v>
      </c>
      <c r="C11" s="108"/>
      <c r="D11" s="268"/>
      <c r="E11" s="410"/>
      <c r="F11" s="411"/>
      <c r="G11" s="288"/>
      <c r="O11" s="292">
        <f t="shared" si="5"/>
        <v>0</v>
      </c>
      <c r="Q11" s="223">
        <f t="shared" si="1"/>
        <v>0</v>
      </c>
      <c r="R11" s="223">
        <f t="shared" si="2"/>
        <v>0</v>
      </c>
      <c r="S11" s="18">
        <f t="shared" si="6"/>
        <v>0</v>
      </c>
    </row>
    <row r="12" spans="1:21" s="32" customFormat="1" ht="20.100000000000001" customHeight="1" x14ac:dyDescent="0.2">
      <c r="A12" s="53" t="str">
        <f t="shared" si="4"/>
        <v>N</v>
      </c>
      <c r="B12" s="31">
        <f>IF(SUM(S13:S$31)&gt;0,IF(S12=1,MAX(B$5:B11)+S12,IF(SUM(S$5:S$31)&gt;0,0,MAX(B$5:B11)+1)),MAX(B$5:B11)+1)</f>
        <v>7</v>
      </c>
      <c r="C12" s="108"/>
      <c r="D12" s="268"/>
      <c r="E12" s="410"/>
      <c r="F12" s="411"/>
      <c r="G12" s="288"/>
      <c r="O12" s="292">
        <f t="shared" si="5"/>
        <v>0</v>
      </c>
      <c r="Q12" s="223">
        <f t="shared" si="1"/>
        <v>0</v>
      </c>
      <c r="R12" s="223">
        <f t="shared" si="2"/>
        <v>0</v>
      </c>
      <c r="S12" s="18">
        <f t="shared" si="6"/>
        <v>0</v>
      </c>
    </row>
    <row r="13" spans="1:21" s="32" customFormat="1" ht="20.100000000000001" customHeight="1" x14ac:dyDescent="0.2">
      <c r="A13" s="53" t="str">
        <f t="shared" si="4"/>
        <v>N</v>
      </c>
      <c r="B13" s="31">
        <f>IF(SUM(S14:S$31)&gt;0,IF(S13=1,MAX(B$5:B12)+S13,IF(SUM(S$5:S$31)&gt;0,0,MAX(B$5:B12)+1)),MAX(B$5:B12)+1)</f>
        <v>8</v>
      </c>
      <c r="C13" s="108"/>
      <c r="D13" s="268"/>
      <c r="E13" s="410"/>
      <c r="F13" s="411"/>
      <c r="G13" s="288"/>
      <c r="O13" s="292">
        <f t="shared" si="5"/>
        <v>0</v>
      </c>
      <c r="Q13" s="223">
        <f t="shared" si="1"/>
        <v>0</v>
      </c>
      <c r="R13" s="223">
        <f t="shared" si="2"/>
        <v>0</v>
      </c>
      <c r="S13" s="18">
        <f t="shared" si="6"/>
        <v>0</v>
      </c>
    </row>
    <row r="14" spans="1:21" s="32" customFormat="1" ht="20.100000000000001" customHeight="1" x14ac:dyDescent="0.2">
      <c r="A14" s="53" t="str">
        <f t="shared" si="4"/>
        <v>N</v>
      </c>
      <c r="B14" s="31">
        <f>IF(SUM(S15:S$31)&gt;0,IF(S14=1,MAX(B$5:B13)+S14,IF(SUM(S$5:S$31)&gt;0,0,MAX(B$5:B13)+1)),MAX(B$5:B13)+1)</f>
        <v>9</v>
      </c>
      <c r="C14" s="108"/>
      <c r="D14" s="268"/>
      <c r="E14" s="410"/>
      <c r="F14" s="411"/>
      <c r="G14" s="288"/>
      <c r="H14" s="57"/>
      <c r="O14" s="292">
        <f t="shared" si="5"/>
        <v>0</v>
      </c>
      <c r="Q14" s="223">
        <f t="shared" si="1"/>
        <v>0</v>
      </c>
      <c r="R14" s="223">
        <f t="shared" si="2"/>
        <v>0</v>
      </c>
      <c r="S14" s="18">
        <f t="shared" si="6"/>
        <v>0</v>
      </c>
    </row>
    <row r="15" spans="1:21" s="32" customFormat="1" ht="20.100000000000001" customHeight="1" x14ac:dyDescent="0.2">
      <c r="A15" s="53" t="str">
        <f t="shared" si="0"/>
        <v>N</v>
      </c>
      <c r="B15" s="31">
        <f>IF(SUM(S16:S$31)&gt;0,IF(S15=1,MAX(B$5:B14)+S15,IF(SUM(S$5:S$31)&gt;0,0,MAX(B$5:B14)+1)),MAX(B$5:B14)+1)</f>
        <v>10</v>
      </c>
      <c r="C15" s="108"/>
      <c r="D15" s="268"/>
      <c r="E15" s="410"/>
      <c r="F15" s="411"/>
      <c r="G15" s="288"/>
      <c r="H15" s="57"/>
      <c r="O15" s="292">
        <f t="shared" si="3"/>
        <v>0</v>
      </c>
      <c r="Q15" s="223">
        <f t="shared" ref="Q15:Q30" si="7">IF(C15&lt;&gt;"",1,0)</f>
        <v>0</v>
      </c>
      <c r="R15" s="223">
        <f t="shared" ref="R15:R30" si="8">IF(G15&lt;&gt;0,1,0)</f>
        <v>0</v>
      </c>
      <c r="S15" s="18">
        <f t="shared" si="6"/>
        <v>0</v>
      </c>
    </row>
    <row r="16" spans="1:21" s="32" customFormat="1" ht="20.100000000000001" customHeight="1" x14ac:dyDescent="0.2">
      <c r="A16" s="53" t="str">
        <f t="shared" si="0"/>
        <v>N</v>
      </c>
      <c r="B16" s="31">
        <f>IF(SUM(S17:S$31)&gt;0,IF(S16=1,MAX(B$5:B15)+S16,IF(SUM(S$5:S$31)&gt;0,0,MAX(B$5:B15)+1)),MAX(B$5:B15)+1)</f>
        <v>11</v>
      </c>
      <c r="C16" s="108"/>
      <c r="D16" s="268"/>
      <c r="E16" s="410"/>
      <c r="F16" s="411"/>
      <c r="G16" s="288"/>
      <c r="H16" s="57"/>
      <c r="O16" s="292">
        <f t="shared" si="3"/>
        <v>0</v>
      </c>
      <c r="Q16" s="223">
        <f t="shared" si="7"/>
        <v>0</v>
      </c>
      <c r="R16" s="223">
        <f t="shared" si="8"/>
        <v>0</v>
      </c>
      <c r="S16" s="18">
        <f t="shared" si="6"/>
        <v>0</v>
      </c>
    </row>
    <row r="17" spans="1:19" s="32" customFormat="1" ht="20.100000000000001" customHeight="1" x14ac:dyDescent="0.2">
      <c r="A17" s="53" t="str">
        <f t="shared" si="0"/>
        <v>N</v>
      </c>
      <c r="B17" s="31">
        <f>IF(SUM(S18:S$31)&gt;0,IF(S17=1,MAX(B$5:B16)+S17,IF(SUM(S$5:S$31)&gt;0,0,MAX(B$5:B16)+1)),MAX(B$5:B16)+1)</f>
        <v>12</v>
      </c>
      <c r="C17" s="108"/>
      <c r="D17" s="268"/>
      <c r="E17" s="410"/>
      <c r="F17" s="411"/>
      <c r="G17" s="288"/>
      <c r="H17" s="57"/>
      <c r="O17" s="292">
        <f t="shared" si="3"/>
        <v>0</v>
      </c>
      <c r="Q17" s="223">
        <f t="shared" si="7"/>
        <v>0</v>
      </c>
      <c r="R17" s="223">
        <f t="shared" si="8"/>
        <v>0</v>
      </c>
      <c r="S17" s="18">
        <f t="shared" si="6"/>
        <v>0</v>
      </c>
    </row>
    <row r="18" spans="1:19" s="32" customFormat="1" ht="20.100000000000001" customHeight="1" x14ac:dyDescent="0.2">
      <c r="A18" s="53" t="str">
        <f t="shared" si="0"/>
        <v>N</v>
      </c>
      <c r="B18" s="31">
        <f>IF(SUM(S19:S$31)&gt;0,IF(S18=1,MAX(B$5:B17)+S18,IF(SUM(S$5:S$31)&gt;0,0,MAX(B$5:B17)+1)),MAX(B$5:B17)+1)</f>
        <v>13</v>
      </c>
      <c r="C18" s="108"/>
      <c r="D18" s="268"/>
      <c r="E18" s="410"/>
      <c r="F18" s="411"/>
      <c r="G18" s="288"/>
      <c r="H18" s="57"/>
      <c r="O18" s="292">
        <f t="shared" si="3"/>
        <v>0</v>
      </c>
      <c r="Q18" s="223">
        <f t="shared" si="7"/>
        <v>0</v>
      </c>
      <c r="R18" s="223">
        <f t="shared" si="8"/>
        <v>0</v>
      </c>
      <c r="S18" s="18">
        <f t="shared" si="6"/>
        <v>0</v>
      </c>
    </row>
    <row r="19" spans="1:19" s="32" customFormat="1" ht="20.100000000000001" customHeight="1" x14ac:dyDescent="0.2">
      <c r="A19" s="53" t="str">
        <f t="shared" si="0"/>
        <v>N</v>
      </c>
      <c r="B19" s="31">
        <f>IF(SUM(S20:S$31)&gt;0,IF(S19=1,MAX(B$5:B18)+S19,IF(SUM(S$5:S$31)&gt;0,0,MAX(B$5:B18)+1)),MAX(B$5:B18)+1)</f>
        <v>14</v>
      </c>
      <c r="C19" s="108"/>
      <c r="D19" s="268"/>
      <c r="E19" s="410"/>
      <c r="F19" s="411"/>
      <c r="G19" s="288"/>
      <c r="H19" s="57"/>
      <c r="O19" s="292">
        <f t="shared" si="3"/>
        <v>0</v>
      </c>
      <c r="Q19" s="223">
        <f t="shared" si="7"/>
        <v>0</v>
      </c>
      <c r="R19" s="223">
        <f t="shared" si="8"/>
        <v>0</v>
      </c>
      <c r="S19" s="18">
        <f t="shared" si="6"/>
        <v>0</v>
      </c>
    </row>
    <row r="20" spans="1:19" s="32" customFormat="1" ht="20.100000000000001" customHeight="1" x14ac:dyDescent="0.2">
      <c r="A20" s="53" t="str">
        <f t="shared" si="0"/>
        <v>N</v>
      </c>
      <c r="B20" s="31">
        <f>IF(SUM(S21:S$31)&gt;0,IF(S20=1,MAX(B$5:B19)+S20,IF(SUM(S$5:S$31)&gt;0,0,MAX(B$5:B19)+1)),MAX(B$5:B19)+1)</f>
        <v>15</v>
      </c>
      <c r="C20" s="108"/>
      <c r="D20" s="268"/>
      <c r="E20" s="410"/>
      <c r="F20" s="411"/>
      <c r="G20" s="288"/>
      <c r="H20" s="57"/>
      <c r="O20" s="292">
        <f t="shared" si="3"/>
        <v>0</v>
      </c>
      <c r="Q20" s="223">
        <f t="shared" si="7"/>
        <v>0</v>
      </c>
      <c r="R20" s="223">
        <f t="shared" si="8"/>
        <v>0</v>
      </c>
      <c r="S20" s="18">
        <f t="shared" si="6"/>
        <v>0</v>
      </c>
    </row>
    <row r="21" spans="1:19" s="32" customFormat="1" ht="20.100000000000001" customHeight="1" x14ac:dyDescent="0.2">
      <c r="A21" s="53" t="str">
        <f t="shared" si="0"/>
        <v>N</v>
      </c>
      <c r="B21" s="31">
        <f>IF(SUM(S22:S$31)&gt;0,IF(S21=1,MAX(B$5:B20)+S21,IF(SUM(S$5:S$31)&gt;0,0,MAX(B$5:B20)+1)),MAX(B$5:B20)+1)</f>
        <v>16</v>
      </c>
      <c r="C21" s="108"/>
      <c r="D21" s="268"/>
      <c r="E21" s="410"/>
      <c r="F21" s="411"/>
      <c r="G21" s="288"/>
      <c r="O21" s="292">
        <f t="shared" si="3"/>
        <v>0</v>
      </c>
      <c r="Q21" s="223">
        <f t="shared" si="7"/>
        <v>0</v>
      </c>
      <c r="R21" s="223">
        <f t="shared" si="8"/>
        <v>0</v>
      </c>
      <c r="S21" s="18">
        <f t="shared" si="6"/>
        <v>0</v>
      </c>
    </row>
    <row r="22" spans="1:19" s="32" customFormat="1" ht="20.100000000000001" customHeight="1" x14ac:dyDescent="0.2">
      <c r="A22" s="53" t="str">
        <f t="shared" si="0"/>
        <v>N</v>
      </c>
      <c r="B22" s="31">
        <f>IF(SUM(S23:S$31)&gt;0,IF(S22=1,MAX(B$5:B21)+S22,IF(SUM(S$5:S$31)&gt;0,0,MAX(B$5:B21)+1)),MAX(B$5:B21)+1)</f>
        <v>17</v>
      </c>
      <c r="C22" s="108"/>
      <c r="D22" s="268"/>
      <c r="E22" s="410"/>
      <c r="F22" s="411"/>
      <c r="G22" s="288"/>
      <c r="O22" s="292">
        <f t="shared" si="3"/>
        <v>0</v>
      </c>
      <c r="Q22" s="223">
        <f t="shared" si="7"/>
        <v>0</v>
      </c>
      <c r="R22" s="223">
        <f t="shared" si="8"/>
        <v>0</v>
      </c>
      <c r="S22" s="18">
        <f t="shared" si="6"/>
        <v>0</v>
      </c>
    </row>
    <row r="23" spans="1:19" s="32" customFormat="1" ht="20.100000000000001" customHeight="1" x14ac:dyDescent="0.2">
      <c r="A23" s="53" t="str">
        <f t="shared" si="0"/>
        <v>N</v>
      </c>
      <c r="B23" s="31">
        <f>IF(SUM(S24:S$31)&gt;0,IF(S23=1,MAX(B$5:B22)+S23,IF(SUM(S$5:S$31)&gt;0,0,MAX(B$5:B22)+1)),MAX(B$5:B22)+1)</f>
        <v>18</v>
      </c>
      <c r="C23" s="108"/>
      <c r="D23" s="268"/>
      <c r="E23" s="410"/>
      <c r="F23" s="411"/>
      <c r="G23" s="288"/>
      <c r="O23" s="292">
        <f t="shared" si="3"/>
        <v>0</v>
      </c>
      <c r="Q23" s="223">
        <f t="shared" si="7"/>
        <v>0</v>
      </c>
      <c r="R23" s="223">
        <f t="shared" si="8"/>
        <v>0</v>
      </c>
      <c r="S23" s="18">
        <f t="shared" si="6"/>
        <v>0</v>
      </c>
    </row>
    <row r="24" spans="1:19" s="32" customFormat="1" ht="20.100000000000001" customHeight="1" x14ac:dyDescent="0.2">
      <c r="A24" s="53" t="str">
        <f t="shared" si="0"/>
        <v>N</v>
      </c>
      <c r="B24" s="31">
        <f>IF(SUM(S25:S$31)&gt;0,IF(S24=1,MAX(B$5:B23)+S24,IF(SUM(S$5:S$31)&gt;0,0,MAX(B$5:B23)+1)),MAX(B$5:B23)+1)</f>
        <v>19</v>
      </c>
      <c r="C24" s="108"/>
      <c r="D24" s="268"/>
      <c r="E24" s="410"/>
      <c r="F24" s="411"/>
      <c r="G24" s="288"/>
      <c r="O24" s="292">
        <f t="shared" si="3"/>
        <v>0</v>
      </c>
      <c r="Q24" s="223">
        <f t="shared" si="7"/>
        <v>0</v>
      </c>
      <c r="R24" s="223">
        <f t="shared" si="8"/>
        <v>0</v>
      </c>
      <c r="S24" s="18">
        <f t="shared" si="6"/>
        <v>0</v>
      </c>
    </row>
    <row r="25" spans="1:19" s="32" customFormat="1" ht="20.100000000000001" customHeight="1" x14ac:dyDescent="0.2">
      <c r="A25" s="53" t="str">
        <f t="shared" si="0"/>
        <v>N</v>
      </c>
      <c r="B25" s="31">
        <f>IF(SUM(S26:S$31)&gt;0,IF(S25=1,MAX(B$5:B24)+S25,IF(SUM(S$5:S$31)&gt;0,0,MAX(B$5:B24)+1)),MAX(B$5:B24)+1)</f>
        <v>20</v>
      </c>
      <c r="C25" s="108"/>
      <c r="D25" s="268"/>
      <c r="E25" s="410"/>
      <c r="F25" s="411"/>
      <c r="G25" s="288"/>
      <c r="H25" s="57"/>
      <c r="O25" s="292">
        <f t="shared" si="3"/>
        <v>0</v>
      </c>
      <c r="Q25" s="223">
        <f t="shared" si="7"/>
        <v>0</v>
      </c>
      <c r="R25" s="223">
        <f t="shared" si="8"/>
        <v>0</v>
      </c>
      <c r="S25" s="18">
        <f t="shared" si="6"/>
        <v>0</v>
      </c>
    </row>
    <row r="26" spans="1:19" s="32" customFormat="1" ht="20.100000000000001" customHeight="1" x14ac:dyDescent="0.2">
      <c r="A26" s="53" t="str">
        <f t="shared" si="0"/>
        <v>N</v>
      </c>
      <c r="B26" s="31">
        <f>IF(SUM(S27:S$31)&gt;0,IF(S26=1,MAX(B$5:B25)+S26,IF(SUM(S$5:S$31)&gt;0,0,MAX(B$5:B25)+1)),MAX(B$5:B25)+1)</f>
        <v>21</v>
      </c>
      <c r="C26" s="108"/>
      <c r="D26" s="268"/>
      <c r="E26" s="410"/>
      <c r="F26" s="411"/>
      <c r="G26" s="288"/>
      <c r="H26" s="57"/>
      <c r="O26" s="292">
        <f t="shared" si="3"/>
        <v>0</v>
      </c>
      <c r="Q26" s="223">
        <f t="shared" si="7"/>
        <v>0</v>
      </c>
      <c r="R26" s="223">
        <f t="shared" si="8"/>
        <v>0</v>
      </c>
      <c r="S26" s="18">
        <f t="shared" si="6"/>
        <v>0</v>
      </c>
    </row>
    <row r="27" spans="1:19" s="32" customFormat="1" ht="20.100000000000001" customHeight="1" x14ac:dyDescent="0.2">
      <c r="A27" s="53" t="str">
        <f t="shared" si="0"/>
        <v>N</v>
      </c>
      <c r="B27" s="31">
        <f>IF(SUM(S28:S$31)&gt;0,IF(S27=1,MAX(B$5:B26)+S27,IF(SUM(S$5:S$31)&gt;0,0,MAX(B$5:B26)+1)),MAX(B$5:B26)+1)</f>
        <v>22</v>
      </c>
      <c r="C27" s="108"/>
      <c r="D27" s="268"/>
      <c r="E27" s="410"/>
      <c r="F27" s="411"/>
      <c r="G27" s="288"/>
      <c r="H27" s="57"/>
      <c r="O27" s="292">
        <f t="shared" si="3"/>
        <v>0</v>
      </c>
      <c r="Q27" s="223">
        <f t="shared" si="7"/>
        <v>0</v>
      </c>
      <c r="R27" s="223">
        <f t="shared" si="8"/>
        <v>0</v>
      </c>
      <c r="S27" s="18">
        <f t="shared" si="6"/>
        <v>0</v>
      </c>
    </row>
    <row r="28" spans="1:19" s="32" customFormat="1" ht="20.100000000000001" customHeight="1" x14ac:dyDescent="0.2">
      <c r="A28" s="53" t="str">
        <f t="shared" si="0"/>
        <v>N</v>
      </c>
      <c r="B28" s="31">
        <f>IF(SUM(S29:S$31)&gt;0,IF(S28=1,MAX(B$5:B27)+S28,IF(SUM(S$5:S$31)&gt;0,0,MAX(B$5:B27)+1)),MAX(B$5:B27)+1)</f>
        <v>23</v>
      </c>
      <c r="C28" s="108"/>
      <c r="D28" s="268"/>
      <c r="E28" s="410"/>
      <c r="F28" s="411"/>
      <c r="G28" s="288"/>
      <c r="H28" s="57"/>
      <c r="O28" s="292">
        <f t="shared" si="3"/>
        <v>0</v>
      </c>
      <c r="Q28" s="223">
        <f t="shared" si="7"/>
        <v>0</v>
      </c>
      <c r="R28" s="223">
        <f t="shared" si="8"/>
        <v>0</v>
      </c>
      <c r="S28" s="18">
        <f t="shared" si="6"/>
        <v>0</v>
      </c>
    </row>
    <row r="29" spans="1:19" s="32" customFormat="1" ht="20.100000000000001" customHeight="1" x14ac:dyDescent="0.2">
      <c r="A29" s="53" t="str">
        <f t="shared" si="0"/>
        <v>N</v>
      </c>
      <c r="B29" s="31">
        <f>IF(SUM(S30:S$31)&gt;0,IF(S29=1,MAX(B$5:B28)+S29,IF(SUM(S$5:S$31)&gt;0,0,MAX(B$5:B28)+1)),MAX(B$5:B28)+1)</f>
        <v>24</v>
      </c>
      <c r="C29" s="108"/>
      <c r="D29" s="268"/>
      <c r="E29" s="410"/>
      <c r="F29" s="411"/>
      <c r="G29" s="288"/>
      <c r="H29" s="57"/>
      <c r="O29" s="292">
        <f t="shared" si="3"/>
        <v>0</v>
      </c>
      <c r="Q29" s="223">
        <f t="shared" si="7"/>
        <v>0</v>
      </c>
      <c r="R29" s="223">
        <f t="shared" si="8"/>
        <v>0</v>
      </c>
      <c r="S29" s="18">
        <f t="shared" si="6"/>
        <v>0</v>
      </c>
    </row>
    <row r="30" spans="1:19" s="32" customFormat="1" ht="20.100000000000001" customHeight="1" x14ac:dyDescent="0.2">
      <c r="A30" s="53" t="str">
        <f t="shared" si="0"/>
        <v>N</v>
      </c>
      <c r="B30" s="31">
        <f>IF(SUM(S31:S$31)&gt;0,IF(S30=1,MAX(B$5:B29)+S30,IF(SUM(S$5:S$31)&gt;0,0,MAX(B$5:B29)+1)),MAX(B$5:B29)+1)</f>
        <v>25</v>
      </c>
      <c r="C30" s="109"/>
      <c r="D30" s="269"/>
      <c r="E30" s="408"/>
      <c r="F30" s="409"/>
      <c r="G30" s="289"/>
      <c r="H30" s="57"/>
      <c r="O30" s="292">
        <f t="shared" si="3"/>
        <v>0</v>
      </c>
      <c r="Q30" s="223">
        <f t="shared" si="7"/>
        <v>0</v>
      </c>
      <c r="R30" s="223">
        <f t="shared" si="8"/>
        <v>0</v>
      </c>
      <c r="S30" s="18">
        <f t="shared" si="6"/>
        <v>0</v>
      </c>
    </row>
    <row r="31" spans="1:19" ht="6" customHeight="1" thickBot="1" x14ac:dyDescent="0.25">
      <c r="A31" s="101" t="s">
        <v>65</v>
      </c>
      <c r="B31" s="29"/>
      <c r="C31" s="174"/>
      <c r="D31" s="270"/>
      <c r="E31" s="174"/>
      <c r="F31" s="174"/>
      <c r="G31" s="290"/>
      <c r="O31" s="293"/>
    </row>
    <row r="32" spans="1:19" ht="20.100000000000001" customHeight="1" thickBot="1" x14ac:dyDescent="0.25">
      <c r="A32" s="101" t="s">
        <v>65</v>
      </c>
      <c r="B32" s="29"/>
      <c r="G32" s="291">
        <f>SUM(G5:G31)</f>
        <v>0</v>
      </c>
      <c r="O32" s="291">
        <f>SUM(O5:O31)</f>
        <v>0</v>
      </c>
    </row>
    <row r="33" spans="2:2" x14ac:dyDescent="0.2">
      <c r="B33" s="29"/>
    </row>
    <row r="34" spans="2:2" x14ac:dyDescent="0.2">
      <c r="B34" s="29"/>
    </row>
    <row r="35" spans="2:2" x14ac:dyDescent="0.2">
      <c r="B35" s="29"/>
    </row>
    <row r="36" spans="2:2" x14ac:dyDescent="0.2">
      <c r="B36" s="29"/>
    </row>
    <row r="37" spans="2:2" x14ac:dyDescent="0.2">
      <c r="B37" s="29"/>
    </row>
    <row r="38" spans="2:2" x14ac:dyDescent="0.2">
      <c r="B38" s="29"/>
    </row>
    <row r="39" spans="2:2" x14ac:dyDescent="0.2">
      <c r="B39" s="29"/>
    </row>
    <row r="40" spans="2:2" x14ac:dyDescent="0.2">
      <c r="B40" s="29"/>
    </row>
    <row r="41" spans="2:2" x14ac:dyDescent="0.2">
      <c r="B41" s="29"/>
    </row>
    <row r="42" spans="2:2" x14ac:dyDescent="0.2">
      <c r="B42" s="29"/>
    </row>
    <row r="43" spans="2:2" x14ac:dyDescent="0.2">
      <c r="B43" s="29"/>
    </row>
    <row r="44" spans="2:2" x14ac:dyDescent="0.2">
      <c r="B44" s="29"/>
    </row>
    <row r="45" spans="2:2" x14ac:dyDescent="0.2">
      <c r="B45" s="29"/>
    </row>
    <row r="46" spans="2:2" x14ac:dyDescent="0.2">
      <c r="B46" s="29"/>
    </row>
    <row r="47" spans="2:2" ht="12.75" customHeight="1" x14ac:dyDescent="0.2">
      <c r="B47" s="29"/>
    </row>
    <row r="48" spans="2:2" ht="12.75" customHeight="1" x14ac:dyDescent="0.2">
      <c r="B48" s="29"/>
    </row>
    <row r="49" spans="2:2" ht="12.75" customHeight="1" x14ac:dyDescent="0.2">
      <c r="B49" s="29"/>
    </row>
    <row r="50" spans="2:2" ht="12.75" customHeight="1" x14ac:dyDescent="0.2">
      <c r="B50" s="29"/>
    </row>
    <row r="51" spans="2:2" ht="12.75" customHeight="1" x14ac:dyDescent="0.2">
      <c r="B51" s="29"/>
    </row>
    <row r="52" spans="2:2" ht="12.75" customHeight="1" x14ac:dyDescent="0.2">
      <c r="B52" s="29"/>
    </row>
    <row r="53" spans="2:2" ht="12.75" customHeight="1" x14ac:dyDescent="0.2">
      <c r="B53" s="29"/>
    </row>
    <row r="54" spans="2:2" ht="12.75" customHeight="1" x14ac:dyDescent="0.2">
      <c r="B54" s="29"/>
    </row>
    <row r="55" spans="2:2" ht="12.75" customHeight="1" x14ac:dyDescent="0.2">
      <c r="B55" s="29"/>
    </row>
    <row r="56" spans="2:2" ht="12.75" customHeight="1" x14ac:dyDescent="0.2">
      <c r="B56" s="29"/>
    </row>
    <row r="57" spans="2:2" ht="12.75" customHeight="1" x14ac:dyDescent="0.2">
      <c r="B57" s="29"/>
    </row>
    <row r="58" spans="2:2" ht="12.75" customHeight="1" x14ac:dyDescent="0.2">
      <c r="B58" s="29"/>
    </row>
    <row r="59" spans="2:2" ht="12.75" customHeight="1" x14ac:dyDescent="0.2">
      <c r="B59" s="29"/>
    </row>
    <row r="60" spans="2:2" ht="12.75" customHeight="1" x14ac:dyDescent="0.2">
      <c r="B60" s="29"/>
    </row>
    <row r="61" spans="2:2" ht="12.75" customHeight="1" x14ac:dyDescent="0.2">
      <c r="B61" s="29"/>
    </row>
    <row r="62" spans="2:2" ht="12.75" customHeight="1" x14ac:dyDescent="0.2">
      <c r="B62" s="29"/>
    </row>
    <row r="63" spans="2:2" ht="12.75" customHeight="1" x14ac:dyDescent="0.2">
      <c r="B63" s="29"/>
    </row>
    <row r="64" spans="2:2" ht="12.75" customHeight="1" x14ac:dyDescent="0.2">
      <c r="B64" s="29"/>
    </row>
    <row r="65" spans="2:2" ht="12.75" customHeight="1" x14ac:dyDescent="0.2">
      <c r="B65" s="29"/>
    </row>
    <row r="66" spans="2:2" ht="12.75" customHeight="1" x14ac:dyDescent="0.2">
      <c r="B66" s="29"/>
    </row>
    <row r="67" spans="2:2" ht="12.75" customHeight="1" x14ac:dyDescent="0.2">
      <c r="B67" s="29"/>
    </row>
    <row r="68" spans="2:2" ht="12.75" customHeight="1" x14ac:dyDescent="0.2">
      <c r="B68" s="29"/>
    </row>
    <row r="69" spans="2:2" ht="12.75" customHeight="1" x14ac:dyDescent="0.2">
      <c r="B69" s="29"/>
    </row>
    <row r="70" spans="2:2" ht="12.75" customHeight="1" x14ac:dyDescent="0.2">
      <c r="B70" s="29"/>
    </row>
    <row r="71" spans="2:2" ht="12.75" customHeight="1" x14ac:dyDescent="0.2">
      <c r="B71" s="29"/>
    </row>
    <row r="72" spans="2:2" ht="12.75" customHeight="1" x14ac:dyDescent="0.2">
      <c r="B72" s="29"/>
    </row>
    <row r="73" spans="2:2" ht="12.75" customHeight="1" x14ac:dyDescent="0.2">
      <c r="B73" s="29"/>
    </row>
    <row r="74" spans="2:2" ht="12.75" customHeight="1" x14ac:dyDescent="0.2">
      <c r="B74" s="29"/>
    </row>
    <row r="75" spans="2:2" ht="12.75" customHeight="1" x14ac:dyDescent="0.2">
      <c r="B75" s="29"/>
    </row>
    <row r="76" spans="2:2" ht="12.75" customHeight="1" x14ac:dyDescent="0.2">
      <c r="B76" s="29"/>
    </row>
    <row r="77" spans="2:2" ht="12.75" customHeight="1" x14ac:dyDescent="0.2">
      <c r="B77" s="29"/>
    </row>
    <row r="78" spans="2:2" ht="12.75" customHeight="1" x14ac:dyDescent="0.2">
      <c r="B78" s="29"/>
    </row>
    <row r="79" spans="2:2" ht="12.75" customHeight="1" x14ac:dyDescent="0.2">
      <c r="B79" s="29"/>
    </row>
    <row r="80" spans="2:2" ht="12.75" customHeight="1" x14ac:dyDescent="0.2">
      <c r="B80" s="29"/>
    </row>
  </sheetData>
  <sheetProtection algorithmName="SHA-512" hashValue="YO3Yluy+R9T8Af8E5rp8r9eCvvG8n9ZGaqBAxzWDNaDSRkuBMRvIgHdRe7DpKZVXcdnJcHFVyRIdP9AkxXFJ0g==" saltValue="kJuDDdG7KXi4bd4QC/tLSA==" spinCount="100000" sheet="1" objects="1" scenarios="1" selectLockedCells="1" autoFilter="0"/>
  <autoFilter ref="A1:A32" xr:uid="{00000000-0009-0000-0000-000003000000}"/>
  <mergeCells count="34">
    <mergeCell ref="F3:G3"/>
    <mergeCell ref="E20:F20"/>
    <mergeCell ref="E18:F18"/>
    <mergeCell ref="E15:F15"/>
    <mergeCell ref="E16:F16"/>
    <mergeCell ref="E17:F17"/>
    <mergeCell ref="B4:F4"/>
    <mergeCell ref="S1:S5"/>
    <mergeCell ref="E29:F29"/>
    <mergeCell ref="E19:F19"/>
    <mergeCell ref="E8:F8"/>
    <mergeCell ref="E21:F21"/>
    <mergeCell ref="E26:F26"/>
    <mergeCell ref="Q1:Q5"/>
    <mergeCell ref="E24:F24"/>
    <mergeCell ref="R1:R5"/>
    <mergeCell ref="E6:F6"/>
    <mergeCell ref="E7:F7"/>
    <mergeCell ref="E5:F5"/>
    <mergeCell ref="B1:E3"/>
    <mergeCell ref="F1:G1"/>
    <mergeCell ref="F2:G2"/>
    <mergeCell ref="E30:F30"/>
    <mergeCell ref="E9:F9"/>
    <mergeCell ref="E10:F10"/>
    <mergeCell ref="E11:F11"/>
    <mergeCell ref="E12:F12"/>
    <mergeCell ref="E22:F22"/>
    <mergeCell ref="E27:F27"/>
    <mergeCell ref="E28:F28"/>
    <mergeCell ref="E23:F23"/>
    <mergeCell ref="E25:F25"/>
    <mergeCell ref="E13:F13"/>
    <mergeCell ref="E14:F14"/>
  </mergeCells>
  <conditionalFormatting sqref="E6:G30 C6 C14:C30">
    <cfRule type="cellIs" dxfId="69" priority="6" operator="equal">
      <formula>""</formula>
    </cfRule>
  </conditionalFormatting>
  <conditionalFormatting sqref="D6:D30">
    <cfRule type="cellIs" dxfId="68" priority="5" operator="equal">
      <formula>""</formula>
    </cfRule>
  </conditionalFormatting>
  <conditionalFormatting sqref="C7:C8">
    <cfRule type="cellIs" dxfId="67" priority="4" operator="equal">
      <formula>""</formula>
    </cfRule>
  </conditionalFormatting>
  <conditionalFormatting sqref="C12:C13">
    <cfRule type="cellIs" dxfId="66" priority="3" operator="equal">
      <formula>""</formula>
    </cfRule>
  </conditionalFormatting>
  <conditionalFormatting sqref="C9">
    <cfRule type="cellIs" dxfId="65" priority="2" operator="equal">
      <formula>""</formula>
    </cfRule>
  </conditionalFormatting>
  <conditionalFormatting sqref="C10:C11">
    <cfRule type="cellIs" dxfId="64" priority="1" operator="equal">
      <formula>""</formula>
    </cfRule>
  </conditionalFormatting>
  <printOptions horizontalCentered="1"/>
  <pageMargins left="0.25" right="0.25" top="0.5" bottom="0.5" header="0.25" footer="0.25"/>
  <pageSetup scale="75" orientation="landscape" r:id="rId1"/>
  <headerFooter>
    <oddHeader>&amp;R&amp;"Arial,Bold"&amp;8Michigan Fitness Foundation FY2021 SNAP-Ed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FFFFCC"/>
  </sheetPr>
  <dimension ref="A1:AD47"/>
  <sheetViews>
    <sheetView tabSelected="1" zoomScale="90" zoomScaleNormal="90" zoomScalePageLayoutView="90" workbookViewId="0">
      <pane ySplit="4" topLeftCell="A11" activePane="bottomLeft" state="frozen"/>
      <selection activeCell="A22" sqref="A22:K22"/>
      <selection pane="bottomLeft" activeCell="J27" sqref="J27:J37"/>
    </sheetView>
  </sheetViews>
  <sheetFormatPr defaultColWidth="8.85546875" defaultRowHeight="12.75" x14ac:dyDescent="0.2"/>
  <cols>
    <col min="1" max="1" width="6.7109375" style="53" customWidth="1"/>
    <col min="2" max="3" width="10.7109375" customWidth="1"/>
    <col min="4" max="4" width="11.42578125" customWidth="1"/>
    <col min="5" max="5" width="10.7109375" customWidth="1"/>
    <col min="6" max="6" width="9" customWidth="1"/>
    <col min="7" max="7" width="9.42578125" customWidth="1"/>
    <col min="8" max="13" width="10.7109375" customWidth="1"/>
    <col min="14" max="15" width="10.140625" customWidth="1"/>
    <col min="16" max="16" width="8.85546875" customWidth="1"/>
    <col min="17" max="17" width="10.140625" customWidth="1"/>
    <col min="18" max="18" width="11.85546875" customWidth="1"/>
    <col min="19" max="19" width="14" customWidth="1"/>
    <col min="20" max="20" width="0.85546875" style="27" customWidth="1"/>
    <col min="21" max="21" width="26.85546875" style="27" customWidth="1"/>
    <col min="22" max="23" width="8.85546875" style="27"/>
    <col min="24" max="24" width="14" style="27" hidden="1" customWidth="1"/>
    <col min="25" max="25" width="2.140625" style="27" hidden="1" customWidth="1"/>
    <col min="26" max="26" width="7.42578125" style="27" hidden="1" customWidth="1"/>
    <col min="27" max="27" width="8.85546875" hidden="1" customWidth="1"/>
    <col min="28" max="28" width="8.85546875" style="4" hidden="1" customWidth="1"/>
    <col min="29" max="29" width="8.85546875" hidden="1" customWidth="1"/>
    <col min="30" max="30" width="11.42578125" hidden="1" customWidth="1"/>
  </cols>
  <sheetData>
    <row r="1" spans="1:30" s="8" customFormat="1" ht="24.75" customHeight="1" x14ac:dyDescent="0.3">
      <c r="A1" s="190" t="s">
        <v>50</v>
      </c>
      <c r="B1" s="424" t="str">
        <f>'1 Title Page'!A20</f>
        <v>[Organization Name]</v>
      </c>
      <c r="C1" s="424"/>
      <c r="D1" s="424"/>
      <c r="E1" s="424"/>
      <c r="F1" s="424"/>
      <c r="G1" s="424"/>
      <c r="H1" s="424"/>
      <c r="I1" s="424"/>
      <c r="J1" s="424"/>
      <c r="K1" s="424"/>
      <c r="L1" s="425" t="str">
        <f>"SNAP-Ed FY"&amp;'1 Title Page'!L1</f>
        <v>SNAP-Ed FY2024</v>
      </c>
      <c r="M1" s="425"/>
      <c r="N1" s="425"/>
      <c r="O1" s="425"/>
      <c r="P1" s="425"/>
      <c r="Q1" s="425"/>
      <c r="R1" s="425"/>
      <c r="S1" s="425"/>
      <c r="T1" s="24"/>
      <c r="U1" s="226"/>
      <c r="V1" s="226"/>
      <c r="W1" s="226"/>
      <c r="X1" s="279"/>
      <c r="Y1" s="279"/>
      <c r="Z1" s="277"/>
      <c r="AA1" s="280"/>
      <c r="AB1" s="281"/>
      <c r="AC1" s="280"/>
      <c r="AD1" s="280"/>
    </row>
    <row r="2" spans="1:30" ht="24.75" customHeight="1" x14ac:dyDescent="0.4">
      <c r="A2" s="101" t="s">
        <v>65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5" t="s">
        <v>1</v>
      </c>
      <c r="M2" s="425"/>
      <c r="N2" s="425"/>
      <c r="O2" s="425"/>
      <c r="P2" s="425"/>
      <c r="Q2" s="425"/>
      <c r="R2" s="425"/>
      <c r="S2" s="425"/>
      <c r="T2" s="26"/>
      <c r="U2" s="226"/>
      <c r="V2" s="226"/>
      <c r="W2" s="226"/>
      <c r="X2" s="279"/>
      <c r="Y2" s="279"/>
      <c r="Z2" s="277"/>
      <c r="AA2" s="282"/>
      <c r="AB2" s="281"/>
      <c r="AC2" s="282"/>
      <c r="AD2" s="282"/>
    </row>
    <row r="3" spans="1:30" ht="12" customHeight="1" x14ac:dyDescent="0.2">
      <c r="A3" s="101" t="s">
        <v>65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5"/>
      <c r="M3" s="425"/>
      <c r="N3" s="425"/>
      <c r="O3" s="425"/>
      <c r="P3" s="425"/>
      <c r="Q3" s="425"/>
      <c r="R3" s="425"/>
      <c r="S3" s="425"/>
      <c r="T3" s="28"/>
      <c r="U3" s="226"/>
      <c r="V3" s="226"/>
      <c r="W3" s="226"/>
      <c r="X3" s="279"/>
      <c r="Y3" s="279"/>
      <c r="Z3" s="277"/>
      <c r="AA3" s="282"/>
      <c r="AB3" s="281"/>
      <c r="AC3" s="282"/>
      <c r="AD3" s="282"/>
    </row>
    <row r="4" spans="1:30" s="35" customFormat="1" ht="18" customHeight="1" x14ac:dyDescent="0.25">
      <c r="A4" s="101" t="s">
        <v>65</v>
      </c>
      <c r="B4" s="434">
        <f ca="1">TODAY()</f>
        <v>44985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27"/>
      <c r="U4" s="226"/>
      <c r="V4" s="226"/>
      <c r="W4" s="226"/>
      <c r="X4" s="260" t="s">
        <v>101</v>
      </c>
      <c r="Y4" s="279"/>
      <c r="Z4" s="277"/>
      <c r="AA4" s="283"/>
      <c r="AB4" s="284"/>
      <c r="AC4" s="283"/>
      <c r="AD4" s="283"/>
    </row>
    <row r="5" spans="1:30" ht="21.95" customHeight="1" x14ac:dyDescent="0.2">
      <c r="A5" s="101" t="s">
        <v>65</v>
      </c>
      <c r="B5" s="449" t="s">
        <v>2</v>
      </c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AD5" s="448" t="s">
        <v>64</v>
      </c>
    </row>
    <row r="6" spans="1:30" ht="13.7" customHeight="1" x14ac:dyDescent="0.25">
      <c r="A6" s="101" t="s">
        <v>65</v>
      </c>
      <c r="B6" s="450" t="s">
        <v>14</v>
      </c>
      <c r="C6" s="451"/>
      <c r="D6" s="451"/>
      <c r="E6" s="451"/>
      <c r="F6" s="451"/>
      <c r="G6" s="451"/>
      <c r="H6" s="422" t="s">
        <v>102</v>
      </c>
      <c r="I6" s="428" t="s">
        <v>15</v>
      </c>
      <c r="J6" s="429"/>
      <c r="K6" s="430"/>
      <c r="L6" s="428" t="s">
        <v>16</v>
      </c>
      <c r="M6" s="429"/>
      <c r="N6" s="430"/>
      <c r="O6" s="431" t="s">
        <v>17</v>
      </c>
      <c r="P6" s="432"/>
      <c r="Q6" s="433"/>
      <c r="R6" s="426" t="s">
        <v>23</v>
      </c>
      <c r="S6" s="36"/>
      <c r="T6" s="32"/>
      <c r="U6" s="32"/>
      <c r="V6" s="32"/>
      <c r="W6" s="32"/>
      <c r="X6" s="32"/>
      <c r="Y6" s="32"/>
      <c r="Z6" s="32"/>
      <c r="AD6" s="448"/>
    </row>
    <row r="7" spans="1:30" ht="33.75" customHeight="1" x14ac:dyDescent="0.2">
      <c r="A7" s="101" t="s">
        <v>65</v>
      </c>
      <c r="B7" s="452"/>
      <c r="C7" s="453"/>
      <c r="D7" s="453"/>
      <c r="E7" s="453"/>
      <c r="F7" s="453"/>
      <c r="G7" s="453"/>
      <c r="H7" s="423"/>
      <c r="I7" s="111" t="s">
        <v>55</v>
      </c>
      <c r="J7" s="112" t="s">
        <v>56</v>
      </c>
      <c r="K7" s="38" t="s">
        <v>18</v>
      </c>
      <c r="L7" s="111" t="s">
        <v>57</v>
      </c>
      <c r="M7" s="37" t="s">
        <v>19</v>
      </c>
      <c r="N7" s="38" t="s">
        <v>20</v>
      </c>
      <c r="O7" s="111" t="s">
        <v>58</v>
      </c>
      <c r="P7" s="37" t="s">
        <v>21</v>
      </c>
      <c r="Q7" s="38" t="s">
        <v>22</v>
      </c>
      <c r="R7" s="427"/>
      <c r="S7" s="39" t="s">
        <v>24</v>
      </c>
      <c r="T7" s="32"/>
      <c r="U7" s="32"/>
      <c r="V7" s="32"/>
      <c r="W7" s="32"/>
      <c r="Y7" s="32"/>
      <c r="Z7" s="110" t="s">
        <v>60</v>
      </c>
      <c r="AA7" s="110" t="s">
        <v>59</v>
      </c>
      <c r="AB7" s="110" t="s">
        <v>53</v>
      </c>
      <c r="AC7" s="110" t="s">
        <v>54</v>
      </c>
      <c r="AD7" s="448"/>
    </row>
    <row r="8" spans="1:30" s="43" customFormat="1" ht="21.95" customHeight="1" x14ac:dyDescent="0.2">
      <c r="A8" s="101" t="s">
        <v>65</v>
      </c>
      <c r="B8" s="454" t="s">
        <v>2</v>
      </c>
      <c r="C8" s="455"/>
      <c r="D8" s="455"/>
      <c r="E8" s="455"/>
      <c r="F8" s="455"/>
      <c r="G8" s="455"/>
      <c r="H8" s="272"/>
      <c r="I8" s="113"/>
      <c r="J8" s="337">
        <v>0.65500000000000003</v>
      </c>
      <c r="K8" s="294">
        <f t="shared" ref="K8:K21" si="0">ROUND(I8*J8,0)</f>
        <v>0</v>
      </c>
      <c r="L8" s="113"/>
      <c r="M8" s="331"/>
      <c r="N8" s="294">
        <f t="shared" ref="N8:N21" si="1">ROUND(L8*M8,0)</f>
        <v>0</v>
      </c>
      <c r="O8" s="114"/>
      <c r="P8" s="297">
        <v>85</v>
      </c>
      <c r="Q8" s="298">
        <f t="shared" ref="Q8:Q21" si="2">ROUND(O8*P8,0)</f>
        <v>0</v>
      </c>
      <c r="R8" s="310"/>
      <c r="S8" s="303">
        <f t="shared" ref="S8:S21" si="3">K8+N8+Q8+R8</f>
        <v>0</v>
      </c>
      <c r="T8" s="32"/>
      <c r="U8" s="32"/>
      <c r="V8" s="32"/>
      <c r="W8" s="32"/>
      <c r="X8" s="292">
        <f>ROUND(H8*S8,0)</f>
        <v>0</v>
      </c>
      <c r="Y8" s="32"/>
      <c r="Z8" s="32"/>
      <c r="AB8" s="33" t="str">
        <f t="shared" ref="AB8:AB22" si="4">IF(L8&lt;&gt;0,IF(M8=0,"y","n"),"n")</f>
        <v>n</v>
      </c>
      <c r="AC8" s="33"/>
    </row>
    <row r="9" spans="1:30" s="43" customFormat="1" ht="21.95" customHeight="1" x14ac:dyDescent="0.2">
      <c r="A9" s="53" t="str">
        <f t="shared" ref="A9:A21" si="5">IF(B9&lt;&gt;0,"Y",IF(S9&lt;&gt;0,"Y","N"))</f>
        <v>N</v>
      </c>
      <c r="B9" s="420"/>
      <c r="C9" s="421"/>
      <c r="D9" s="421"/>
      <c r="E9" s="421"/>
      <c r="F9" s="421"/>
      <c r="G9" s="421"/>
      <c r="H9" s="273"/>
      <c r="I9" s="335"/>
      <c r="J9" s="338">
        <v>0.65500000000000003</v>
      </c>
      <c r="K9" s="336">
        <f t="shared" si="0"/>
        <v>0</v>
      </c>
      <c r="L9" s="115"/>
      <c r="M9" s="339"/>
      <c r="N9" s="295">
        <f t="shared" si="1"/>
        <v>0</v>
      </c>
      <c r="O9" s="117"/>
      <c r="P9" s="299">
        <v>85</v>
      </c>
      <c r="Q9" s="300">
        <f t="shared" si="2"/>
        <v>0</v>
      </c>
      <c r="R9" s="312"/>
      <c r="S9" s="304">
        <f t="shared" si="3"/>
        <v>0</v>
      </c>
      <c r="T9" s="32"/>
      <c r="U9" s="32"/>
      <c r="V9" s="32"/>
      <c r="W9" s="32"/>
      <c r="X9" s="292">
        <f t="shared" ref="X9:X21" si="6">ROUND(H9*S9,0)</f>
        <v>0</v>
      </c>
      <c r="Y9" s="32"/>
      <c r="Z9" s="32"/>
      <c r="AB9" s="33" t="str">
        <f t="shared" si="4"/>
        <v>n</v>
      </c>
      <c r="AC9" s="33"/>
    </row>
    <row r="10" spans="1:30" s="43" customFormat="1" ht="21.95" customHeight="1" x14ac:dyDescent="0.2">
      <c r="A10" s="53" t="str">
        <f t="shared" si="5"/>
        <v>N</v>
      </c>
      <c r="B10" s="420"/>
      <c r="C10" s="421"/>
      <c r="D10" s="421"/>
      <c r="E10" s="421"/>
      <c r="F10" s="421"/>
      <c r="G10" s="421"/>
      <c r="H10" s="273"/>
      <c r="I10" s="115"/>
      <c r="J10" s="338">
        <v>0.65500000000000003</v>
      </c>
      <c r="K10" s="295">
        <f t="shared" si="0"/>
        <v>0</v>
      </c>
      <c r="L10" s="115"/>
      <c r="M10" s="339"/>
      <c r="N10" s="295">
        <f t="shared" si="1"/>
        <v>0</v>
      </c>
      <c r="O10" s="117"/>
      <c r="P10" s="299">
        <v>85</v>
      </c>
      <c r="Q10" s="300">
        <f t="shared" si="2"/>
        <v>0</v>
      </c>
      <c r="R10" s="312"/>
      <c r="S10" s="304">
        <f t="shared" si="3"/>
        <v>0</v>
      </c>
      <c r="T10" s="32"/>
      <c r="U10" s="32"/>
      <c r="V10" s="32"/>
      <c r="W10" s="32"/>
      <c r="X10" s="292">
        <f t="shared" si="6"/>
        <v>0</v>
      </c>
      <c r="Y10" s="32"/>
      <c r="Z10" s="32"/>
      <c r="AB10" s="33" t="str">
        <f t="shared" si="4"/>
        <v>n</v>
      </c>
      <c r="AC10" s="33"/>
    </row>
    <row r="11" spans="1:30" s="43" customFormat="1" ht="21.95" customHeight="1" x14ac:dyDescent="0.2">
      <c r="A11" s="53" t="str">
        <f t="shared" si="5"/>
        <v>N</v>
      </c>
      <c r="B11" s="420"/>
      <c r="C11" s="421"/>
      <c r="D11" s="421"/>
      <c r="E11" s="421"/>
      <c r="F11" s="421"/>
      <c r="G11" s="421"/>
      <c r="H11" s="273"/>
      <c r="I11" s="115"/>
      <c r="J11" s="338">
        <v>0.65500000000000003</v>
      </c>
      <c r="K11" s="295">
        <f t="shared" si="0"/>
        <v>0</v>
      </c>
      <c r="L11" s="115"/>
      <c r="M11" s="339"/>
      <c r="N11" s="295">
        <f t="shared" si="1"/>
        <v>0</v>
      </c>
      <c r="O11" s="117"/>
      <c r="P11" s="299">
        <v>85</v>
      </c>
      <c r="Q11" s="300">
        <f t="shared" si="2"/>
        <v>0</v>
      </c>
      <c r="R11" s="312"/>
      <c r="S11" s="304">
        <f t="shared" si="3"/>
        <v>0</v>
      </c>
      <c r="T11" s="32"/>
      <c r="U11" s="32"/>
      <c r="V11" s="32"/>
      <c r="W11" s="32"/>
      <c r="X11" s="292">
        <f t="shared" si="6"/>
        <v>0</v>
      </c>
      <c r="Y11" s="32"/>
      <c r="Z11" s="32"/>
      <c r="AB11" s="33" t="str">
        <f t="shared" si="4"/>
        <v>n</v>
      </c>
      <c r="AC11" s="33"/>
    </row>
    <row r="12" spans="1:30" s="43" customFormat="1" ht="21.95" customHeight="1" x14ac:dyDescent="0.2">
      <c r="A12" s="53" t="str">
        <f t="shared" si="5"/>
        <v>N</v>
      </c>
      <c r="B12" s="242"/>
      <c r="C12" s="243"/>
      <c r="D12" s="243"/>
      <c r="E12" s="243"/>
      <c r="F12" s="243"/>
      <c r="G12" s="243"/>
      <c r="H12" s="273"/>
      <c r="I12" s="115"/>
      <c r="J12" s="338">
        <v>0.65500000000000003</v>
      </c>
      <c r="K12" s="295">
        <f t="shared" si="0"/>
        <v>0</v>
      </c>
      <c r="L12" s="115"/>
      <c r="M12" s="339"/>
      <c r="N12" s="295">
        <f t="shared" si="1"/>
        <v>0</v>
      </c>
      <c r="O12" s="117"/>
      <c r="P12" s="299">
        <v>85</v>
      </c>
      <c r="Q12" s="300">
        <f t="shared" si="2"/>
        <v>0</v>
      </c>
      <c r="R12" s="312"/>
      <c r="S12" s="304">
        <f t="shared" si="3"/>
        <v>0</v>
      </c>
      <c r="T12" s="32"/>
      <c r="U12" s="32"/>
      <c r="V12" s="32"/>
      <c r="W12" s="32"/>
      <c r="X12" s="292">
        <f t="shared" si="6"/>
        <v>0</v>
      </c>
      <c r="Y12" s="32"/>
      <c r="Z12" s="32"/>
      <c r="AB12" s="33" t="str">
        <f t="shared" si="4"/>
        <v>n</v>
      </c>
      <c r="AC12" s="33"/>
    </row>
    <row r="13" spans="1:30" s="43" customFormat="1" ht="21.95" customHeight="1" x14ac:dyDescent="0.2">
      <c r="A13" s="53" t="str">
        <f t="shared" si="5"/>
        <v>N</v>
      </c>
      <c r="B13" s="242"/>
      <c r="C13" s="243"/>
      <c r="D13" s="243"/>
      <c r="E13" s="243"/>
      <c r="F13" s="243"/>
      <c r="G13" s="243"/>
      <c r="H13" s="273"/>
      <c r="I13" s="115"/>
      <c r="J13" s="338">
        <v>0.65500000000000003</v>
      </c>
      <c r="K13" s="295">
        <f t="shared" si="0"/>
        <v>0</v>
      </c>
      <c r="L13" s="115"/>
      <c r="M13" s="339"/>
      <c r="N13" s="295">
        <f t="shared" si="1"/>
        <v>0</v>
      </c>
      <c r="O13" s="117"/>
      <c r="P13" s="299">
        <v>85</v>
      </c>
      <c r="Q13" s="300">
        <f t="shared" si="2"/>
        <v>0</v>
      </c>
      <c r="R13" s="312"/>
      <c r="S13" s="304">
        <f t="shared" si="3"/>
        <v>0</v>
      </c>
      <c r="T13" s="32"/>
      <c r="U13" s="32"/>
      <c r="V13" s="32"/>
      <c r="W13" s="32"/>
      <c r="X13" s="292">
        <f t="shared" si="6"/>
        <v>0</v>
      </c>
      <c r="Y13" s="32"/>
      <c r="Z13" s="32"/>
      <c r="AB13" s="33" t="str">
        <f t="shared" si="4"/>
        <v>n</v>
      </c>
      <c r="AC13" s="33"/>
    </row>
    <row r="14" spans="1:30" s="43" customFormat="1" ht="21.95" customHeight="1" x14ac:dyDescent="0.2">
      <c r="A14" s="53" t="str">
        <f t="shared" si="5"/>
        <v>N</v>
      </c>
      <c r="B14" s="242"/>
      <c r="C14" s="243"/>
      <c r="D14" s="243"/>
      <c r="E14" s="243"/>
      <c r="F14" s="243"/>
      <c r="G14" s="243"/>
      <c r="H14" s="273"/>
      <c r="I14" s="115"/>
      <c r="J14" s="338">
        <v>0.65500000000000003</v>
      </c>
      <c r="K14" s="295">
        <f t="shared" si="0"/>
        <v>0</v>
      </c>
      <c r="L14" s="115"/>
      <c r="M14" s="339"/>
      <c r="N14" s="295">
        <f t="shared" si="1"/>
        <v>0</v>
      </c>
      <c r="O14" s="117"/>
      <c r="P14" s="299">
        <v>85</v>
      </c>
      <c r="Q14" s="300">
        <f t="shared" si="2"/>
        <v>0</v>
      </c>
      <c r="R14" s="312"/>
      <c r="S14" s="304">
        <f t="shared" si="3"/>
        <v>0</v>
      </c>
      <c r="T14" s="32"/>
      <c r="U14" s="32"/>
      <c r="V14" s="32"/>
      <c r="W14" s="32"/>
      <c r="X14" s="292">
        <f t="shared" si="6"/>
        <v>0</v>
      </c>
      <c r="Y14" s="32"/>
      <c r="Z14" s="32"/>
      <c r="AB14" s="33" t="str">
        <f t="shared" si="4"/>
        <v>n</v>
      </c>
      <c r="AC14" s="33"/>
    </row>
    <row r="15" spans="1:30" s="43" customFormat="1" ht="21.95" customHeight="1" x14ac:dyDescent="0.2">
      <c r="A15" s="53" t="str">
        <f t="shared" si="5"/>
        <v>N</v>
      </c>
      <c r="B15" s="242"/>
      <c r="C15" s="243"/>
      <c r="D15" s="243"/>
      <c r="E15" s="243"/>
      <c r="F15" s="243"/>
      <c r="G15" s="243"/>
      <c r="H15" s="273"/>
      <c r="I15" s="115"/>
      <c r="J15" s="338">
        <v>0.65500000000000003</v>
      </c>
      <c r="K15" s="295">
        <f t="shared" si="0"/>
        <v>0</v>
      </c>
      <c r="L15" s="115"/>
      <c r="M15" s="339"/>
      <c r="N15" s="295">
        <f t="shared" si="1"/>
        <v>0</v>
      </c>
      <c r="O15" s="117"/>
      <c r="P15" s="299">
        <v>85</v>
      </c>
      <c r="Q15" s="300">
        <f t="shared" si="2"/>
        <v>0</v>
      </c>
      <c r="R15" s="312"/>
      <c r="S15" s="304">
        <f t="shared" si="3"/>
        <v>0</v>
      </c>
      <c r="T15" s="32"/>
      <c r="U15" s="32"/>
      <c r="V15" s="32"/>
      <c r="W15" s="32"/>
      <c r="X15" s="292">
        <f t="shared" si="6"/>
        <v>0</v>
      </c>
      <c r="Y15" s="32"/>
      <c r="Z15" s="32"/>
      <c r="AB15" s="33" t="str">
        <f t="shared" si="4"/>
        <v>n</v>
      </c>
      <c r="AC15" s="33"/>
    </row>
    <row r="16" spans="1:30" s="43" customFormat="1" ht="21.95" customHeight="1" x14ac:dyDescent="0.2">
      <c r="A16" s="53" t="str">
        <f t="shared" si="5"/>
        <v>N</v>
      </c>
      <c r="B16" s="242"/>
      <c r="C16" s="243"/>
      <c r="D16" s="243"/>
      <c r="E16" s="243"/>
      <c r="F16" s="243"/>
      <c r="G16" s="243"/>
      <c r="H16" s="273"/>
      <c r="I16" s="115"/>
      <c r="J16" s="338">
        <v>0.65500000000000003</v>
      </c>
      <c r="K16" s="295">
        <f t="shared" si="0"/>
        <v>0</v>
      </c>
      <c r="L16" s="115"/>
      <c r="M16" s="339"/>
      <c r="N16" s="295">
        <f t="shared" si="1"/>
        <v>0</v>
      </c>
      <c r="O16" s="117"/>
      <c r="P16" s="299">
        <v>85</v>
      </c>
      <c r="Q16" s="300">
        <f t="shared" si="2"/>
        <v>0</v>
      </c>
      <c r="R16" s="312"/>
      <c r="S16" s="304">
        <f t="shared" si="3"/>
        <v>0</v>
      </c>
      <c r="T16" s="32"/>
      <c r="U16" s="32"/>
      <c r="V16" s="32"/>
      <c r="W16" s="32"/>
      <c r="X16" s="292">
        <f t="shared" si="6"/>
        <v>0</v>
      </c>
      <c r="Y16" s="32"/>
      <c r="Z16" s="32"/>
      <c r="AB16" s="33" t="str">
        <f t="shared" si="4"/>
        <v>n</v>
      </c>
      <c r="AC16" s="33"/>
    </row>
    <row r="17" spans="1:30" s="43" customFormat="1" ht="21.95" customHeight="1" x14ac:dyDescent="0.2">
      <c r="A17" s="53" t="str">
        <f t="shared" si="5"/>
        <v>N</v>
      </c>
      <c r="B17" s="242"/>
      <c r="C17" s="243"/>
      <c r="D17" s="243"/>
      <c r="E17" s="243"/>
      <c r="F17" s="243"/>
      <c r="G17" s="243"/>
      <c r="H17" s="273"/>
      <c r="I17" s="115"/>
      <c r="J17" s="338">
        <v>0.65500000000000003</v>
      </c>
      <c r="K17" s="295">
        <f t="shared" si="0"/>
        <v>0</v>
      </c>
      <c r="L17" s="115"/>
      <c r="M17" s="339"/>
      <c r="N17" s="295">
        <f t="shared" si="1"/>
        <v>0</v>
      </c>
      <c r="O17" s="117"/>
      <c r="P17" s="299">
        <v>85</v>
      </c>
      <c r="Q17" s="300">
        <f t="shared" si="2"/>
        <v>0</v>
      </c>
      <c r="R17" s="312"/>
      <c r="S17" s="304">
        <f>K17+N17+Q17+R17</f>
        <v>0</v>
      </c>
      <c r="T17" s="32"/>
      <c r="U17" s="32"/>
      <c r="V17" s="32"/>
      <c r="W17" s="32"/>
      <c r="X17" s="292">
        <f t="shared" si="6"/>
        <v>0</v>
      </c>
      <c r="Y17" s="32"/>
      <c r="Z17" s="32"/>
      <c r="AB17" s="33" t="str">
        <f t="shared" si="4"/>
        <v>n</v>
      </c>
      <c r="AC17" s="33"/>
    </row>
    <row r="18" spans="1:30" s="43" customFormat="1" ht="21.95" customHeight="1" x14ac:dyDescent="0.2">
      <c r="A18" s="53" t="str">
        <f t="shared" si="5"/>
        <v>N</v>
      </c>
      <c r="B18" s="242"/>
      <c r="C18" s="243"/>
      <c r="D18" s="243"/>
      <c r="E18" s="243"/>
      <c r="F18" s="243"/>
      <c r="G18" s="243"/>
      <c r="H18" s="273"/>
      <c r="I18" s="115"/>
      <c r="J18" s="338">
        <v>0.65500000000000003</v>
      </c>
      <c r="K18" s="295">
        <f t="shared" si="0"/>
        <v>0</v>
      </c>
      <c r="L18" s="115"/>
      <c r="M18" s="339"/>
      <c r="N18" s="295">
        <f t="shared" si="1"/>
        <v>0</v>
      </c>
      <c r="O18" s="117"/>
      <c r="P18" s="299">
        <v>85</v>
      </c>
      <c r="Q18" s="300">
        <f t="shared" si="2"/>
        <v>0</v>
      </c>
      <c r="R18" s="312"/>
      <c r="S18" s="304">
        <f>K18+N18+Q18+R18</f>
        <v>0</v>
      </c>
      <c r="T18" s="32"/>
      <c r="U18" s="32"/>
      <c r="V18" s="32"/>
      <c r="W18" s="32"/>
      <c r="X18" s="292">
        <f t="shared" si="6"/>
        <v>0</v>
      </c>
      <c r="Y18" s="32"/>
      <c r="Z18" s="32"/>
      <c r="AB18" s="33" t="str">
        <f t="shared" si="4"/>
        <v>n</v>
      </c>
      <c r="AC18" s="33"/>
    </row>
    <row r="19" spans="1:30" s="43" customFormat="1" ht="21.95" customHeight="1" x14ac:dyDescent="0.2">
      <c r="A19" s="53" t="str">
        <f t="shared" si="5"/>
        <v>N</v>
      </c>
      <c r="B19" s="242"/>
      <c r="C19" s="243"/>
      <c r="D19" s="243"/>
      <c r="E19" s="243"/>
      <c r="F19" s="243"/>
      <c r="G19" s="243"/>
      <c r="H19" s="273"/>
      <c r="I19" s="115"/>
      <c r="J19" s="338">
        <v>0.65500000000000003</v>
      </c>
      <c r="K19" s="295">
        <f t="shared" si="0"/>
        <v>0</v>
      </c>
      <c r="L19" s="115"/>
      <c r="M19" s="339"/>
      <c r="N19" s="295">
        <f t="shared" si="1"/>
        <v>0</v>
      </c>
      <c r="O19" s="117"/>
      <c r="P19" s="299">
        <v>85</v>
      </c>
      <c r="Q19" s="300">
        <f t="shared" si="2"/>
        <v>0</v>
      </c>
      <c r="R19" s="312"/>
      <c r="S19" s="304">
        <f>K19+N19+Q19+R19</f>
        <v>0</v>
      </c>
      <c r="T19" s="32"/>
      <c r="U19" s="32"/>
      <c r="V19" s="32"/>
      <c r="W19" s="32"/>
      <c r="X19" s="292">
        <f t="shared" si="6"/>
        <v>0</v>
      </c>
      <c r="Y19" s="32"/>
      <c r="Z19" s="32"/>
      <c r="AB19" s="33" t="str">
        <f t="shared" si="4"/>
        <v>n</v>
      </c>
      <c r="AC19" s="33"/>
    </row>
    <row r="20" spans="1:30" s="43" customFormat="1" ht="21.95" customHeight="1" x14ac:dyDescent="0.2">
      <c r="A20" s="53" t="str">
        <f t="shared" si="5"/>
        <v>N</v>
      </c>
      <c r="B20" s="242"/>
      <c r="C20" s="243"/>
      <c r="D20" s="243"/>
      <c r="E20" s="243"/>
      <c r="F20" s="243"/>
      <c r="G20" s="243"/>
      <c r="H20" s="273"/>
      <c r="I20" s="115"/>
      <c r="J20" s="338">
        <v>0.65500000000000003</v>
      </c>
      <c r="K20" s="295">
        <f t="shared" si="0"/>
        <v>0</v>
      </c>
      <c r="L20" s="115"/>
      <c r="M20" s="339"/>
      <c r="N20" s="295">
        <f t="shared" si="1"/>
        <v>0</v>
      </c>
      <c r="O20" s="117"/>
      <c r="P20" s="299">
        <v>85</v>
      </c>
      <c r="Q20" s="300">
        <f t="shared" si="2"/>
        <v>0</v>
      </c>
      <c r="R20" s="312"/>
      <c r="S20" s="304">
        <f>K20+N20+Q20+R20</f>
        <v>0</v>
      </c>
      <c r="T20" s="32"/>
      <c r="U20" s="32"/>
      <c r="V20" s="32"/>
      <c r="W20" s="32"/>
      <c r="X20" s="292">
        <f t="shared" si="6"/>
        <v>0</v>
      </c>
      <c r="Y20" s="32"/>
      <c r="Z20" s="32"/>
      <c r="AB20" s="33" t="str">
        <f t="shared" si="4"/>
        <v>n</v>
      </c>
      <c r="AC20" s="33"/>
    </row>
    <row r="21" spans="1:30" s="43" customFormat="1" ht="21.95" customHeight="1" thickBot="1" x14ac:dyDescent="0.25">
      <c r="A21" s="53" t="str">
        <f t="shared" si="5"/>
        <v>N</v>
      </c>
      <c r="B21" s="244"/>
      <c r="C21" s="245"/>
      <c r="D21" s="245"/>
      <c r="E21" s="245"/>
      <c r="F21" s="245"/>
      <c r="G21" s="245"/>
      <c r="H21" s="274"/>
      <c r="I21" s="118"/>
      <c r="J21" s="338">
        <v>0.65500000000000003</v>
      </c>
      <c r="K21" s="296">
        <f t="shared" si="0"/>
        <v>0</v>
      </c>
      <c r="L21" s="118"/>
      <c r="M21" s="340"/>
      <c r="N21" s="296">
        <f t="shared" si="1"/>
        <v>0</v>
      </c>
      <c r="O21" s="120"/>
      <c r="P21" s="301">
        <v>85</v>
      </c>
      <c r="Q21" s="302">
        <f t="shared" si="2"/>
        <v>0</v>
      </c>
      <c r="R21" s="314"/>
      <c r="S21" s="305">
        <f t="shared" si="3"/>
        <v>0</v>
      </c>
      <c r="T21" s="32"/>
      <c r="U21" s="32"/>
      <c r="V21" s="32"/>
      <c r="W21" s="32"/>
      <c r="X21" s="292">
        <f t="shared" si="6"/>
        <v>0</v>
      </c>
      <c r="Y21" s="32"/>
      <c r="Z21" s="32"/>
      <c r="AB21" s="33" t="str">
        <f t="shared" si="4"/>
        <v>n</v>
      </c>
      <c r="AC21" s="33"/>
    </row>
    <row r="22" spans="1:30" s="43" customFormat="1" ht="21.95" customHeight="1" thickBot="1" x14ac:dyDescent="0.25">
      <c r="A22" s="101" t="s">
        <v>65</v>
      </c>
      <c r="B22" s="456"/>
      <c r="C22" s="456"/>
      <c r="D22" s="456"/>
      <c r="E22" s="456"/>
      <c r="F22" s="456"/>
      <c r="G22" s="456"/>
      <c r="H22" s="457"/>
      <c r="I22" s="128" t="s">
        <v>51</v>
      </c>
      <c r="J22" s="129"/>
      <c r="K22" s="129"/>
      <c r="L22" s="128" t="s">
        <v>51</v>
      </c>
      <c r="M22" s="129"/>
      <c r="N22" s="129"/>
      <c r="O22" s="128" t="s">
        <v>51</v>
      </c>
      <c r="P22" s="129"/>
      <c r="Q22" s="129"/>
      <c r="R22" s="130" t="s">
        <v>51</v>
      </c>
      <c r="S22" s="306">
        <f>SUM(S8:S21)</f>
        <v>0</v>
      </c>
      <c r="T22" s="32"/>
      <c r="U22" s="32"/>
      <c r="V22" s="32"/>
      <c r="W22" s="32"/>
      <c r="X22" s="306">
        <f>SUM(X8:X21)</f>
        <v>0</v>
      </c>
      <c r="Y22" s="32"/>
      <c r="Z22" s="32"/>
      <c r="AB22" s="33" t="str">
        <f t="shared" si="4"/>
        <v>y</v>
      </c>
      <c r="AC22" s="33"/>
    </row>
    <row r="23" spans="1:30" s="43" customFormat="1" ht="6.95" customHeight="1" x14ac:dyDescent="0.2">
      <c r="A23" s="101" t="s">
        <v>65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2"/>
      <c r="U23" s="32"/>
      <c r="V23" s="32"/>
      <c r="W23" s="32"/>
      <c r="X23" s="292"/>
      <c r="Y23" s="32"/>
      <c r="Z23" s="32"/>
      <c r="AB23" s="33"/>
      <c r="AC23" s="33"/>
    </row>
    <row r="24" spans="1:30" s="2" customFormat="1" ht="21.95" customHeight="1" x14ac:dyDescent="0.2">
      <c r="A24" s="101" t="s">
        <v>65</v>
      </c>
      <c r="B24" s="449" t="s">
        <v>3</v>
      </c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49"/>
      <c r="R24" s="449"/>
      <c r="S24" s="449"/>
      <c r="T24" s="57"/>
      <c r="U24" s="32"/>
      <c r="V24" s="32"/>
      <c r="W24" s="32"/>
      <c r="X24" s="292"/>
      <c r="Y24" s="32"/>
      <c r="Z24" s="32"/>
      <c r="AB24" s="4" t="str">
        <f t="shared" ref="AB24:AB37" si="7">IF(L24&lt;&gt;0,IF(M24=0,"y","n"),"n")</f>
        <v>n</v>
      </c>
      <c r="AC24" s="4"/>
    </row>
    <row r="25" spans="1:30" ht="15" x14ac:dyDescent="0.25">
      <c r="A25" s="101" t="s">
        <v>65</v>
      </c>
      <c r="B25" s="458" t="s">
        <v>25</v>
      </c>
      <c r="C25" s="459"/>
      <c r="D25" s="459"/>
      <c r="E25" s="459"/>
      <c r="F25" s="459"/>
      <c r="G25" s="459"/>
      <c r="H25" s="460"/>
      <c r="I25" s="428" t="s">
        <v>15</v>
      </c>
      <c r="J25" s="429"/>
      <c r="K25" s="430"/>
      <c r="L25" s="428" t="s">
        <v>16</v>
      </c>
      <c r="M25" s="429"/>
      <c r="N25" s="430"/>
      <c r="O25" s="428" t="s">
        <v>17</v>
      </c>
      <c r="P25" s="429"/>
      <c r="Q25" s="430"/>
      <c r="R25" s="444" t="str">
        <f>R6</f>
        <v>Other: tolls, tips, etc.</v>
      </c>
      <c r="S25" s="131"/>
      <c r="T25" s="57"/>
      <c r="U25" s="32"/>
      <c r="V25" s="32"/>
      <c r="W25" s="32"/>
      <c r="X25" s="292"/>
      <c r="Y25" s="32"/>
      <c r="Z25" s="32"/>
      <c r="AB25" s="4" t="str">
        <f t="shared" si="7"/>
        <v>y</v>
      </c>
      <c r="AC25" s="4"/>
    </row>
    <row r="26" spans="1:30" ht="33.75" customHeight="1" x14ac:dyDescent="0.25">
      <c r="A26" s="101" t="s">
        <v>65</v>
      </c>
      <c r="B26" s="446" t="s">
        <v>26</v>
      </c>
      <c r="C26" s="447"/>
      <c r="D26" s="447"/>
      <c r="E26" s="132" t="s">
        <v>27</v>
      </c>
      <c r="F26" s="132" t="s">
        <v>28</v>
      </c>
      <c r="G26" s="133" t="s">
        <v>29</v>
      </c>
      <c r="H26" s="42" t="s">
        <v>30</v>
      </c>
      <c r="I26" s="134" t="str">
        <f t="shared" ref="I26:Q26" si="8">I7</f>
        <v># of Miles</v>
      </c>
      <c r="J26" s="133" t="str">
        <f t="shared" si="8"/>
        <v>Mileage Rate</v>
      </c>
      <c r="K26" s="135" t="str">
        <f t="shared" si="8"/>
        <v>Mileage Subtotal</v>
      </c>
      <c r="L26" s="134" t="str">
        <f t="shared" si="8"/>
        <v># of Days</v>
      </c>
      <c r="M26" s="133" t="str">
        <f t="shared" si="8"/>
        <v>Per Diem</v>
      </c>
      <c r="N26" s="135" t="str">
        <f t="shared" si="8"/>
        <v>Meal Subtotal</v>
      </c>
      <c r="O26" s="134" t="str">
        <f t="shared" si="8"/>
        <v># of Nights</v>
      </c>
      <c r="P26" s="133" t="str">
        <f t="shared" si="8"/>
        <v>Rate</v>
      </c>
      <c r="Q26" s="135" t="str">
        <f t="shared" si="8"/>
        <v>Lodging Subtotal</v>
      </c>
      <c r="R26" s="445"/>
      <c r="S26" s="135" t="str">
        <f>S7</f>
        <v>Total</v>
      </c>
      <c r="T26" s="57"/>
      <c r="U26" s="32"/>
      <c r="V26" s="32"/>
      <c r="W26" s="32"/>
      <c r="X26" s="292"/>
      <c r="Y26" s="32"/>
      <c r="Z26" s="32"/>
      <c r="AB26" s="4" t="str">
        <f t="shared" si="7"/>
        <v>n</v>
      </c>
      <c r="AC26" s="4"/>
    </row>
    <row r="27" spans="1:30" s="43" customFormat="1" ht="27" customHeight="1" x14ac:dyDescent="0.2">
      <c r="A27" s="101" t="s">
        <v>65</v>
      </c>
      <c r="B27" s="435" t="s">
        <v>62</v>
      </c>
      <c r="C27" s="436"/>
      <c r="D27" s="436"/>
      <c r="E27" s="127"/>
      <c r="F27" s="121"/>
      <c r="G27" s="307"/>
      <c r="H27" s="298">
        <f>ROUND(F27*G27,0)</f>
        <v>0</v>
      </c>
      <c r="I27" s="113"/>
      <c r="J27" s="334">
        <v>0.65500000000000003</v>
      </c>
      <c r="K27" s="294">
        <f>ROUND(I27*J27,0)</f>
        <v>0</v>
      </c>
      <c r="L27" s="115"/>
      <c r="M27" s="339"/>
      <c r="N27" s="295">
        <f>ROUND(F27*L27*M27,0)</f>
        <v>0</v>
      </c>
      <c r="O27" s="122"/>
      <c r="P27" s="297"/>
      <c r="Q27" s="294"/>
      <c r="R27" s="310"/>
      <c r="S27" s="311">
        <f t="shared" ref="S27:S37" si="9">H27+K27+N27+Q27+R27</f>
        <v>0</v>
      </c>
      <c r="T27" s="57"/>
      <c r="U27" s="180" t="str">
        <f>IF(AD27="y","Need to enter # Staff attending","")</f>
        <v/>
      </c>
      <c r="V27" s="32"/>
      <c r="W27" s="32"/>
      <c r="X27" s="292"/>
      <c r="Y27" s="32"/>
      <c r="Z27" s="33" t="str">
        <f>IF(B27&lt;&gt;0,IF(E27=0,"y","n"),"n")</f>
        <v>y</v>
      </c>
      <c r="AA27" s="33" t="str">
        <f>IF(F27&lt;&gt;0,IF(G27=0,"y","n"),"n")</f>
        <v>n</v>
      </c>
      <c r="AB27" s="33" t="str">
        <f t="shared" si="7"/>
        <v>n</v>
      </c>
      <c r="AC27" s="33" t="str">
        <f t="shared" ref="AC27:AC37" si="10">IF(O27&lt;&gt;0,IF(P27=0,"y","n"),"n")</f>
        <v>n</v>
      </c>
      <c r="AD27" s="33" t="str">
        <f>IF(F27&lt;1,IF((G27+L27+M27+O27+P27)&gt;0,"y","n"),"n")</f>
        <v>n</v>
      </c>
    </row>
    <row r="28" spans="1:30" s="43" customFormat="1" ht="21.95" customHeight="1" x14ac:dyDescent="0.2">
      <c r="A28" s="101" t="s">
        <v>65</v>
      </c>
      <c r="B28" s="442" t="s">
        <v>63</v>
      </c>
      <c r="C28" s="443"/>
      <c r="D28" s="443"/>
      <c r="E28" s="123"/>
      <c r="F28" s="124"/>
      <c r="G28" s="308"/>
      <c r="H28" s="300">
        <f t="shared" ref="H28:H37" si="11">ROUND(F28*G28,0)</f>
        <v>0</v>
      </c>
      <c r="I28" s="115"/>
      <c r="J28" s="338">
        <v>0.65500000000000003</v>
      </c>
      <c r="K28" s="295">
        <f t="shared" ref="K28:K37" si="12">ROUND(I28*J28,0)</f>
        <v>0</v>
      </c>
      <c r="L28" s="115"/>
      <c r="M28" s="339"/>
      <c r="N28" s="295">
        <f t="shared" ref="N28:N37" si="13">ROUND(F28*L28*M28,0)</f>
        <v>0</v>
      </c>
      <c r="O28" s="125"/>
      <c r="P28" s="299"/>
      <c r="Q28" s="295"/>
      <c r="R28" s="312"/>
      <c r="S28" s="313">
        <f t="shared" si="9"/>
        <v>0</v>
      </c>
      <c r="T28" s="57"/>
      <c r="U28" s="180" t="str">
        <f t="shared" ref="U28:U37" si="14">IF(AD28="y","Need to enter # Staff attending","")</f>
        <v/>
      </c>
      <c r="V28" s="32"/>
      <c r="W28" s="32"/>
      <c r="X28" s="292">
        <f>S28</f>
        <v>0</v>
      </c>
      <c r="Y28" s="32"/>
      <c r="Z28" s="33"/>
      <c r="AA28" s="33" t="str">
        <f t="shared" ref="AA28:AA37" si="15">IF(F28&lt;&gt;0,IF(G28=0,"y","n"),"n")</f>
        <v>n</v>
      </c>
      <c r="AB28" s="33" t="str">
        <f t="shared" si="7"/>
        <v>n</v>
      </c>
      <c r="AC28" s="33" t="str">
        <f t="shared" si="10"/>
        <v>n</v>
      </c>
      <c r="AD28" s="178" t="str">
        <f>IF(F28&lt;1,IF((L28+M28+O28+P28)&gt;0,"y","n"),"n")</f>
        <v>n</v>
      </c>
    </row>
    <row r="29" spans="1:30" s="43" customFormat="1" ht="21.95" customHeight="1" x14ac:dyDescent="0.2">
      <c r="A29" s="53" t="str">
        <f t="shared" ref="A29:A37" si="16">IF(B29&lt;&gt;0,"Y",IF(S29&lt;&gt;0,"Y","N"))</f>
        <v>N</v>
      </c>
      <c r="B29" s="442"/>
      <c r="C29" s="443"/>
      <c r="D29" s="443"/>
      <c r="E29" s="116"/>
      <c r="F29" s="124"/>
      <c r="G29" s="308"/>
      <c r="H29" s="300">
        <f t="shared" si="11"/>
        <v>0</v>
      </c>
      <c r="I29" s="115"/>
      <c r="J29" s="338">
        <v>0.65500000000000003</v>
      </c>
      <c r="K29" s="295">
        <f t="shared" si="12"/>
        <v>0</v>
      </c>
      <c r="L29" s="115"/>
      <c r="M29" s="339"/>
      <c r="N29" s="295">
        <f t="shared" si="13"/>
        <v>0</v>
      </c>
      <c r="O29" s="115"/>
      <c r="P29" s="308"/>
      <c r="Q29" s="300">
        <f>ROUND(F29*O29*P29,0)</f>
        <v>0</v>
      </c>
      <c r="R29" s="312"/>
      <c r="S29" s="313">
        <f t="shared" si="9"/>
        <v>0</v>
      </c>
      <c r="T29" s="57"/>
      <c r="U29" s="180" t="str">
        <f t="shared" si="14"/>
        <v/>
      </c>
      <c r="V29" s="32"/>
      <c r="W29" s="32"/>
      <c r="X29" s="292"/>
      <c r="Y29" s="32"/>
      <c r="Z29" s="33" t="str">
        <f t="shared" ref="Z29:Z37" si="17">IF(B29&lt;&gt;0,IF(E29=0,"y","n"),"n")</f>
        <v>n</v>
      </c>
      <c r="AA29" s="33" t="str">
        <f t="shared" si="15"/>
        <v>n</v>
      </c>
      <c r="AB29" s="33" t="str">
        <f t="shared" si="7"/>
        <v>n</v>
      </c>
      <c r="AC29" s="33" t="str">
        <f t="shared" si="10"/>
        <v>n</v>
      </c>
      <c r="AD29" s="33" t="str">
        <f t="shared" ref="AD29:AD37" si="18">IF(F29&lt;1,IF((G29+L29+M29+O29+P29)&gt;0,"y","n"),"n")</f>
        <v>n</v>
      </c>
    </row>
    <row r="30" spans="1:30" s="43" customFormat="1" ht="21.95" customHeight="1" x14ac:dyDescent="0.2">
      <c r="A30" s="53" t="str">
        <f t="shared" si="16"/>
        <v>N</v>
      </c>
      <c r="B30" s="442"/>
      <c r="C30" s="443"/>
      <c r="D30" s="443"/>
      <c r="E30" s="116"/>
      <c r="F30" s="124"/>
      <c r="G30" s="308"/>
      <c r="H30" s="300">
        <f t="shared" si="11"/>
        <v>0</v>
      </c>
      <c r="I30" s="115"/>
      <c r="J30" s="338">
        <v>0.65500000000000003</v>
      </c>
      <c r="K30" s="295">
        <f t="shared" si="12"/>
        <v>0</v>
      </c>
      <c r="L30" s="115"/>
      <c r="M30" s="339"/>
      <c r="N30" s="295">
        <f t="shared" si="13"/>
        <v>0</v>
      </c>
      <c r="O30" s="115"/>
      <c r="P30" s="308"/>
      <c r="Q30" s="300">
        <f t="shared" ref="Q30:Q37" si="19">ROUND(F30*O30*P30,0)</f>
        <v>0</v>
      </c>
      <c r="R30" s="312"/>
      <c r="S30" s="313">
        <f t="shared" si="9"/>
        <v>0</v>
      </c>
      <c r="T30" s="57"/>
      <c r="U30" s="180" t="str">
        <f t="shared" si="14"/>
        <v/>
      </c>
      <c r="V30" s="32"/>
      <c r="W30" s="32"/>
      <c r="X30" s="292"/>
      <c r="Y30" s="32"/>
      <c r="Z30" s="33" t="str">
        <f t="shared" si="17"/>
        <v>n</v>
      </c>
      <c r="AA30" s="33" t="str">
        <f t="shared" si="15"/>
        <v>n</v>
      </c>
      <c r="AB30" s="33" t="str">
        <f t="shared" si="7"/>
        <v>n</v>
      </c>
      <c r="AC30" s="33" t="str">
        <f t="shared" si="10"/>
        <v>n</v>
      </c>
      <c r="AD30" s="33" t="str">
        <f t="shared" si="18"/>
        <v>n</v>
      </c>
    </row>
    <row r="31" spans="1:30" s="43" customFormat="1" ht="21.95" customHeight="1" x14ac:dyDescent="0.2">
      <c r="A31" s="53" t="str">
        <f t="shared" si="16"/>
        <v>N</v>
      </c>
      <c r="B31" s="442"/>
      <c r="C31" s="443"/>
      <c r="D31" s="443"/>
      <c r="E31" s="116"/>
      <c r="F31" s="124"/>
      <c r="G31" s="308"/>
      <c r="H31" s="300">
        <f t="shared" si="11"/>
        <v>0</v>
      </c>
      <c r="I31" s="115"/>
      <c r="J31" s="338">
        <v>0.65500000000000003</v>
      </c>
      <c r="K31" s="295">
        <f t="shared" si="12"/>
        <v>0</v>
      </c>
      <c r="L31" s="115"/>
      <c r="M31" s="339"/>
      <c r="N31" s="295">
        <f t="shared" si="13"/>
        <v>0</v>
      </c>
      <c r="O31" s="115"/>
      <c r="P31" s="308"/>
      <c r="Q31" s="300">
        <f t="shared" si="19"/>
        <v>0</v>
      </c>
      <c r="R31" s="312"/>
      <c r="S31" s="313">
        <f t="shared" si="9"/>
        <v>0</v>
      </c>
      <c r="T31" s="57"/>
      <c r="U31" s="180" t="str">
        <f t="shared" si="14"/>
        <v/>
      </c>
      <c r="V31" s="32"/>
      <c r="W31" s="32"/>
      <c r="X31" s="292"/>
      <c r="Y31" s="32"/>
      <c r="Z31" s="33" t="str">
        <f t="shared" si="17"/>
        <v>n</v>
      </c>
      <c r="AA31" s="33" t="str">
        <f t="shared" si="15"/>
        <v>n</v>
      </c>
      <c r="AB31" s="33" t="str">
        <f t="shared" si="7"/>
        <v>n</v>
      </c>
      <c r="AC31" s="33" t="str">
        <f t="shared" si="10"/>
        <v>n</v>
      </c>
      <c r="AD31" s="33" t="str">
        <f t="shared" si="18"/>
        <v>n</v>
      </c>
    </row>
    <row r="32" spans="1:30" s="43" customFormat="1" ht="21.95" customHeight="1" x14ac:dyDescent="0.2">
      <c r="A32" s="53" t="str">
        <f t="shared" si="16"/>
        <v>N</v>
      </c>
      <c r="B32" s="442"/>
      <c r="C32" s="443"/>
      <c r="D32" s="443"/>
      <c r="E32" s="116"/>
      <c r="F32" s="124"/>
      <c r="G32" s="308"/>
      <c r="H32" s="300">
        <f>ROUND(F32*G32,0)</f>
        <v>0</v>
      </c>
      <c r="I32" s="115"/>
      <c r="J32" s="338">
        <v>0.65500000000000003</v>
      </c>
      <c r="K32" s="295">
        <f>ROUND(I32*J32,0)</f>
        <v>0</v>
      </c>
      <c r="L32" s="115"/>
      <c r="M32" s="339"/>
      <c r="N32" s="295">
        <f t="shared" si="13"/>
        <v>0</v>
      </c>
      <c r="O32" s="115"/>
      <c r="P32" s="308"/>
      <c r="Q32" s="300">
        <f t="shared" si="19"/>
        <v>0</v>
      </c>
      <c r="R32" s="312"/>
      <c r="S32" s="313">
        <f t="shared" si="9"/>
        <v>0</v>
      </c>
      <c r="T32" s="57"/>
      <c r="U32" s="180" t="str">
        <f t="shared" si="14"/>
        <v/>
      </c>
      <c r="V32" s="32"/>
      <c r="W32" s="32"/>
      <c r="X32" s="292"/>
      <c r="Y32" s="32"/>
      <c r="Z32" s="33" t="str">
        <f t="shared" si="17"/>
        <v>n</v>
      </c>
      <c r="AA32" s="33" t="str">
        <f t="shared" si="15"/>
        <v>n</v>
      </c>
      <c r="AB32" s="33" t="str">
        <f t="shared" si="7"/>
        <v>n</v>
      </c>
      <c r="AC32" s="33" t="str">
        <f t="shared" si="10"/>
        <v>n</v>
      </c>
      <c r="AD32" s="33" t="str">
        <f t="shared" si="18"/>
        <v>n</v>
      </c>
    </row>
    <row r="33" spans="1:30" s="43" customFormat="1" ht="21.95" customHeight="1" x14ac:dyDescent="0.2">
      <c r="A33" s="53" t="str">
        <f t="shared" si="16"/>
        <v>N</v>
      </c>
      <c r="B33" s="442"/>
      <c r="C33" s="443"/>
      <c r="D33" s="443"/>
      <c r="E33" s="116"/>
      <c r="F33" s="124"/>
      <c r="G33" s="308"/>
      <c r="H33" s="300">
        <f>ROUND(F33*G33,0)</f>
        <v>0</v>
      </c>
      <c r="I33" s="115"/>
      <c r="J33" s="338">
        <v>0.65500000000000003</v>
      </c>
      <c r="K33" s="295">
        <f>ROUND(I33*J33,0)</f>
        <v>0</v>
      </c>
      <c r="L33" s="115"/>
      <c r="M33" s="339"/>
      <c r="N33" s="295">
        <f>ROUND(F33*L33*M33,0)</f>
        <v>0</v>
      </c>
      <c r="O33" s="115"/>
      <c r="P33" s="308"/>
      <c r="Q33" s="300">
        <f>ROUND(F33*O33*P33,0)</f>
        <v>0</v>
      </c>
      <c r="R33" s="312"/>
      <c r="S33" s="313">
        <f>H33+K33+N33+Q33+R33</f>
        <v>0</v>
      </c>
      <c r="T33" s="57"/>
      <c r="U33" s="180" t="str">
        <f t="shared" si="14"/>
        <v/>
      </c>
      <c r="V33" s="32"/>
      <c r="W33" s="32"/>
      <c r="X33" s="292"/>
      <c r="Y33" s="32"/>
      <c r="Z33" s="33" t="str">
        <f>IF(B33&lt;&gt;0,IF(E33=0,"y","n"),"n")</f>
        <v>n</v>
      </c>
      <c r="AA33" s="33" t="str">
        <f>IF(F33&lt;&gt;0,IF(G33=0,"y","n"),"n")</f>
        <v>n</v>
      </c>
      <c r="AB33" s="33" t="str">
        <f t="shared" si="7"/>
        <v>n</v>
      </c>
      <c r="AC33" s="33" t="str">
        <f t="shared" si="10"/>
        <v>n</v>
      </c>
      <c r="AD33" s="33" t="str">
        <f t="shared" si="18"/>
        <v>n</v>
      </c>
    </row>
    <row r="34" spans="1:30" s="43" customFormat="1" ht="21.95" customHeight="1" x14ac:dyDescent="0.2">
      <c r="A34" s="53" t="str">
        <f t="shared" si="16"/>
        <v>N</v>
      </c>
      <c r="B34" s="442"/>
      <c r="C34" s="443"/>
      <c r="D34" s="443"/>
      <c r="E34" s="116"/>
      <c r="F34" s="124"/>
      <c r="G34" s="308"/>
      <c r="H34" s="300">
        <f>ROUND(F34*G34,0)</f>
        <v>0</v>
      </c>
      <c r="I34" s="115"/>
      <c r="J34" s="338">
        <v>0.65500000000000003</v>
      </c>
      <c r="K34" s="295">
        <f>ROUND(I34*J34,0)</f>
        <v>0</v>
      </c>
      <c r="L34" s="115"/>
      <c r="M34" s="339"/>
      <c r="N34" s="295">
        <f>ROUND(F34*L34*M34,0)</f>
        <v>0</v>
      </c>
      <c r="O34" s="115"/>
      <c r="P34" s="308"/>
      <c r="Q34" s="300">
        <f>ROUND(F34*O34*P34,0)</f>
        <v>0</v>
      </c>
      <c r="R34" s="312"/>
      <c r="S34" s="313">
        <f>H34+K34+N34+Q34+R34</f>
        <v>0</v>
      </c>
      <c r="T34" s="57"/>
      <c r="U34" s="180" t="str">
        <f t="shared" si="14"/>
        <v/>
      </c>
      <c r="V34" s="32"/>
      <c r="W34" s="32"/>
      <c r="X34" s="292"/>
      <c r="Y34" s="32"/>
      <c r="Z34" s="33" t="str">
        <f>IF(B34&lt;&gt;0,IF(E34=0,"y","n"),"n")</f>
        <v>n</v>
      </c>
      <c r="AA34" s="33" t="str">
        <f>IF(F34&lt;&gt;0,IF(G34=0,"y","n"),"n")</f>
        <v>n</v>
      </c>
      <c r="AB34" s="33" t="str">
        <f t="shared" si="7"/>
        <v>n</v>
      </c>
      <c r="AC34" s="33" t="str">
        <f t="shared" si="10"/>
        <v>n</v>
      </c>
      <c r="AD34" s="33" t="str">
        <f t="shared" si="18"/>
        <v>n</v>
      </c>
    </row>
    <row r="35" spans="1:30" s="43" customFormat="1" ht="21.95" customHeight="1" x14ac:dyDescent="0.2">
      <c r="A35" s="53" t="str">
        <f t="shared" si="16"/>
        <v>N</v>
      </c>
      <c r="B35" s="442"/>
      <c r="C35" s="443"/>
      <c r="D35" s="443"/>
      <c r="E35" s="116"/>
      <c r="F35" s="124"/>
      <c r="G35" s="308"/>
      <c r="H35" s="300">
        <f>ROUND(F35*G35,0)</f>
        <v>0</v>
      </c>
      <c r="I35" s="115"/>
      <c r="J35" s="338">
        <v>0.65500000000000003</v>
      </c>
      <c r="K35" s="295">
        <f>ROUND(I35*J35,0)</f>
        <v>0</v>
      </c>
      <c r="L35" s="115"/>
      <c r="M35" s="339"/>
      <c r="N35" s="295">
        <f>ROUND(F35*L35*M35,0)</f>
        <v>0</v>
      </c>
      <c r="O35" s="115"/>
      <c r="P35" s="308"/>
      <c r="Q35" s="300">
        <f>ROUND(F35*O35*P35,0)</f>
        <v>0</v>
      </c>
      <c r="R35" s="312"/>
      <c r="S35" s="313">
        <f>H35+K35+N35+Q35+R35</f>
        <v>0</v>
      </c>
      <c r="T35" s="57"/>
      <c r="U35" s="180" t="str">
        <f t="shared" si="14"/>
        <v/>
      </c>
      <c r="V35" s="32"/>
      <c r="W35" s="32"/>
      <c r="X35" s="292"/>
      <c r="Y35" s="32"/>
      <c r="Z35" s="33" t="str">
        <f>IF(B35&lt;&gt;0,IF(E35=0,"y","n"),"n")</f>
        <v>n</v>
      </c>
      <c r="AA35" s="33" t="str">
        <f>IF(F35&lt;&gt;0,IF(G35=0,"y","n"),"n")</f>
        <v>n</v>
      </c>
      <c r="AB35" s="33" t="str">
        <f t="shared" si="7"/>
        <v>n</v>
      </c>
      <c r="AC35" s="33" t="str">
        <f t="shared" si="10"/>
        <v>n</v>
      </c>
      <c r="AD35" s="33" t="str">
        <f t="shared" si="18"/>
        <v>n</v>
      </c>
    </row>
    <row r="36" spans="1:30" s="43" customFormat="1" ht="21.95" customHeight="1" x14ac:dyDescent="0.2">
      <c r="A36" s="53" t="str">
        <f t="shared" si="16"/>
        <v>N</v>
      </c>
      <c r="B36" s="442"/>
      <c r="C36" s="443"/>
      <c r="D36" s="443"/>
      <c r="E36" s="116"/>
      <c r="F36" s="124"/>
      <c r="G36" s="308"/>
      <c r="H36" s="300">
        <f>ROUND(F36*G36,0)</f>
        <v>0</v>
      </c>
      <c r="I36" s="115"/>
      <c r="J36" s="338">
        <v>0.65500000000000003</v>
      </c>
      <c r="K36" s="295">
        <f>ROUND(I36*J36,0)</f>
        <v>0</v>
      </c>
      <c r="L36" s="115"/>
      <c r="M36" s="339"/>
      <c r="N36" s="295">
        <f>ROUND(F36*L36*M36,0)</f>
        <v>0</v>
      </c>
      <c r="O36" s="115"/>
      <c r="P36" s="308"/>
      <c r="Q36" s="300">
        <f>ROUND(F36*O36*P36,0)</f>
        <v>0</v>
      </c>
      <c r="R36" s="312"/>
      <c r="S36" s="313">
        <f>H36+K36+N36+Q36+R36</f>
        <v>0</v>
      </c>
      <c r="T36" s="57"/>
      <c r="U36" s="180" t="str">
        <f t="shared" si="14"/>
        <v/>
      </c>
      <c r="V36" s="32"/>
      <c r="W36" s="32"/>
      <c r="X36" s="292"/>
      <c r="Y36" s="32"/>
      <c r="Z36" s="33" t="str">
        <f>IF(B36&lt;&gt;0,IF(E36=0,"y","n"),"n")</f>
        <v>n</v>
      </c>
      <c r="AA36" s="33" t="str">
        <f>IF(F36&lt;&gt;0,IF(G36=0,"y","n"),"n")</f>
        <v>n</v>
      </c>
      <c r="AB36" s="33" t="str">
        <f t="shared" si="7"/>
        <v>n</v>
      </c>
      <c r="AC36" s="33" t="str">
        <f t="shared" si="10"/>
        <v>n</v>
      </c>
      <c r="AD36" s="33" t="str">
        <f t="shared" si="18"/>
        <v>n</v>
      </c>
    </row>
    <row r="37" spans="1:30" s="43" customFormat="1" ht="21.95" customHeight="1" thickBot="1" x14ac:dyDescent="0.25">
      <c r="A37" s="53" t="str">
        <f t="shared" si="16"/>
        <v>N</v>
      </c>
      <c r="B37" s="440"/>
      <c r="C37" s="441"/>
      <c r="D37" s="441"/>
      <c r="E37" s="119"/>
      <c r="F37" s="126"/>
      <c r="G37" s="309"/>
      <c r="H37" s="302">
        <f t="shared" si="11"/>
        <v>0</v>
      </c>
      <c r="I37" s="118"/>
      <c r="J37" s="338">
        <v>0.65500000000000003</v>
      </c>
      <c r="K37" s="296">
        <f t="shared" si="12"/>
        <v>0</v>
      </c>
      <c r="L37" s="118"/>
      <c r="M37" s="340"/>
      <c r="N37" s="296">
        <f t="shared" si="13"/>
        <v>0</v>
      </c>
      <c r="O37" s="118"/>
      <c r="P37" s="309"/>
      <c r="Q37" s="302">
        <f t="shared" si="19"/>
        <v>0</v>
      </c>
      <c r="R37" s="314"/>
      <c r="S37" s="315">
        <f t="shared" si="9"/>
        <v>0</v>
      </c>
      <c r="T37" s="32"/>
      <c r="U37" s="180" t="str">
        <f t="shared" si="14"/>
        <v/>
      </c>
      <c r="V37" s="32"/>
      <c r="W37" s="32"/>
      <c r="X37" s="292"/>
      <c r="Y37" s="32"/>
      <c r="Z37" s="33" t="str">
        <f t="shared" si="17"/>
        <v>n</v>
      </c>
      <c r="AA37" s="33" t="str">
        <f t="shared" si="15"/>
        <v>n</v>
      </c>
      <c r="AB37" s="33" t="str">
        <f t="shared" si="7"/>
        <v>n</v>
      </c>
      <c r="AC37" s="33" t="str">
        <f t="shared" si="10"/>
        <v>n</v>
      </c>
      <c r="AD37" s="33" t="str">
        <f t="shared" si="18"/>
        <v>n</v>
      </c>
    </row>
    <row r="38" spans="1:30" s="43" customFormat="1" ht="21.95" customHeight="1" thickBot="1" x14ac:dyDescent="0.25">
      <c r="A38" s="101" t="s">
        <v>65</v>
      </c>
      <c r="B38" s="439"/>
      <c r="C38" s="439"/>
      <c r="D38" s="439"/>
      <c r="E38" s="439"/>
      <c r="F38" s="439"/>
      <c r="G38" s="439"/>
      <c r="H38" s="439"/>
      <c r="I38" s="163" t="s">
        <v>51</v>
      </c>
      <c r="J38" s="164"/>
      <c r="K38" s="164"/>
      <c r="L38" s="163" t="s">
        <v>51</v>
      </c>
      <c r="M38" s="164"/>
      <c r="N38" s="164"/>
      <c r="O38" s="163" t="s">
        <v>51</v>
      </c>
      <c r="P38" s="164"/>
      <c r="Q38" s="164"/>
      <c r="R38" s="165" t="s">
        <v>51</v>
      </c>
      <c r="S38" s="306">
        <f>SUM(S27:S37)</f>
        <v>0</v>
      </c>
      <c r="T38" s="32"/>
      <c r="U38" s="32"/>
      <c r="V38" s="32"/>
      <c r="W38" s="32"/>
      <c r="X38" s="306">
        <f>SUM(X27:X37)</f>
        <v>0</v>
      </c>
      <c r="Y38" s="32"/>
      <c r="Z38" s="33"/>
      <c r="AA38" s="33"/>
      <c r="AB38" s="33"/>
      <c r="AC38" s="33"/>
      <c r="AD38" s="33"/>
    </row>
    <row r="39" spans="1:30" ht="13.5" thickBot="1" x14ac:dyDescent="0.25">
      <c r="A39" s="101" t="s">
        <v>65</v>
      </c>
      <c r="B39" s="389"/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2"/>
      <c r="U39" s="32"/>
      <c r="V39" s="32"/>
      <c r="W39" s="32"/>
      <c r="X39" s="292"/>
      <c r="Y39" s="32"/>
      <c r="Z39" s="32"/>
    </row>
    <row r="40" spans="1:30" s="43" customFormat="1" ht="21.95" customHeight="1" thickBot="1" x14ac:dyDescent="0.25">
      <c r="A40" s="101" t="s">
        <v>65</v>
      </c>
      <c r="B40" s="437" t="s">
        <v>96</v>
      </c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8"/>
      <c r="S40" s="306">
        <f>S22+S38</f>
        <v>0</v>
      </c>
      <c r="T40" s="32"/>
      <c r="U40" s="32"/>
      <c r="V40" s="32"/>
      <c r="W40" s="32"/>
      <c r="X40" s="306">
        <f>X22+X38</f>
        <v>0</v>
      </c>
      <c r="Y40" s="32"/>
      <c r="Z40" s="33"/>
      <c r="AA40" s="33"/>
      <c r="AB40" s="33"/>
      <c r="AC40" s="33"/>
      <c r="AD40" s="33"/>
    </row>
    <row r="41" spans="1:30" x14ac:dyDescent="0.2">
      <c r="T41" s="32"/>
      <c r="U41" s="32"/>
      <c r="V41" s="32"/>
      <c r="W41" s="32"/>
      <c r="X41" s="32"/>
      <c r="Y41" s="32"/>
      <c r="Z41" s="32"/>
    </row>
    <row r="42" spans="1:30" x14ac:dyDescent="0.2">
      <c r="T42" s="57"/>
      <c r="U42" s="32"/>
      <c r="V42" s="32"/>
      <c r="W42" s="32"/>
      <c r="X42" s="32"/>
      <c r="Y42" s="32"/>
      <c r="Z42" s="32"/>
    </row>
    <row r="43" spans="1:30" x14ac:dyDescent="0.2">
      <c r="T43" s="57"/>
      <c r="U43" s="32"/>
      <c r="V43" s="32"/>
      <c r="W43" s="32"/>
      <c r="X43" s="32"/>
      <c r="Y43" s="32"/>
      <c r="Z43" s="32"/>
    </row>
    <row r="44" spans="1:30" x14ac:dyDescent="0.2">
      <c r="T44" s="57"/>
      <c r="U44" s="32"/>
      <c r="V44" s="32"/>
      <c r="W44" s="32"/>
      <c r="X44" s="32"/>
      <c r="Y44" s="32"/>
      <c r="Z44" s="32"/>
    </row>
    <row r="45" spans="1:30" s="7" customFormat="1" ht="18" x14ac:dyDescent="0.25">
      <c r="A45" s="72"/>
      <c r="T45" s="73"/>
      <c r="U45" s="73"/>
      <c r="V45" s="73"/>
      <c r="W45" s="73"/>
      <c r="X45" s="73"/>
      <c r="Y45" s="73"/>
      <c r="Z45" s="73"/>
      <c r="AB45" s="4"/>
    </row>
    <row r="46" spans="1:30" x14ac:dyDescent="0.2">
      <c r="T46" s="57"/>
      <c r="U46" s="32"/>
      <c r="V46" s="32"/>
      <c r="W46" s="32"/>
      <c r="X46" s="32"/>
      <c r="Y46" s="32"/>
      <c r="Z46" s="32"/>
    </row>
    <row r="47" spans="1:30" x14ac:dyDescent="0.2">
      <c r="T47" s="57"/>
      <c r="U47" s="32"/>
      <c r="V47" s="32"/>
      <c r="W47" s="32"/>
      <c r="X47" s="32"/>
      <c r="Y47" s="32"/>
      <c r="Z47" s="32"/>
    </row>
  </sheetData>
  <sheetProtection algorithmName="SHA-512" hashValue="EH9LhEBMlGNJykyrODwkR17r9+9+LaKdnYaYGSl+GV73DdshqigqXgUZufxE+NMmvfWTcJe9CAbVZ58qSTl32g==" saltValue="1lCPWewpQDcQydfPg2dgYQ==" spinCount="100000" sheet="1" objects="1" scenarios="1" selectLockedCells="1" autoFilter="0"/>
  <autoFilter ref="A1:A40" xr:uid="{00000000-0009-0000-0000-000004000000}"/>
  <mergeCells count="40">
    <mergeCell ref="AD5:AD7"/>
    <mergeCell ref="B34:D34"/>
    <mergeCell ref="B5:S5"/>
    <mergeCell ref="B33:D33"/>
    <mergeCell ref="B6:G7"/>
    <mergeCell ref="B8:G8"/>
    <mergeCell ref="B9:G9"/>
    <mergeCell ref="B10:G10"/>
    <mergeCell ref="B29:D29"/>
    <mergeCell ref="B30:D30"/>
    <mergeCell ref="B23:S23"/>
    <mergeCell ref="B28:D28"/>
    <mergeCell ref="B22:H22"/>
    <mergeCell ref="B31:D31"/>
    <mergeCell ref="B24:S24"/>
    <mergeCell ref="B25:H25"/>
    <mergeCell ref="I25:K25"/>
    <mergeCell ref="L25:N25"/>
    <mergeCell ref="O25:Q25"/>
    <mergeCell ref="R25:R26"/>
    <mergeCell ref="B26:D26"/>
    <mergeCell ref="B27:D27"/>
    <mergeCell ref="B40:R40"/>
    <mergeCell ref="B39:S39"/>
    <mergeCell ref="B38:H38"/>
    <mergeCell ref="B37:D37"/>
    <mergeCell ref="B32:D32"/>
    <mergeCell ref="B36:D36"/>
    <mergeCell ref="B35:D35"/>
    <mergeCell ref="B11:G11"/>
    <mergeCell ref="H6:H7"/>
    <mergeCell ref="B1:K3"/>
    <mergeCell ref="L3:S3"/>
    <mergeCell ref="L1:S1"/>
    <mergeCell ref="L2:S2"/>
    <mergeCell ref="R6:R7"/>
    <mergeCell ref="I6:K6"/>
    <mergeCell ref="L6:N6"/>
    <mergeCell ref="O6:Q6"/>
    <mergeCell ref="B4:S4"/>
  </mergeCells>
  <conditionalFormatting sqref="B8:I21 L8:L21 O8:O21 R8:R21 B29:E37 F27:F37 I27:I37 L27:L37 O29:O37 R27:R37">
    <cfRule type="cellIs" dxfId="63" priority="14" operator="equal">
      <formula>""</formula>
    </cfRule>
  </conditionalFormatting>
  <conditionalFormatting sqref="J8 J22:J27">
    <cfRule type="expression" dxfId="62" priority="156">
      <formula>I8=""</formula>
    </cfRule>
  </conditionalFormatting>
  <conditionalFormatting sqref="I8:I38">
    <cfRule type="cellIs" dxfId="61" priority="15" operator="equal">
      <formula>0</formula>
    </cfRule>
  </conditionalFormatting>
  <conditionalFormatting sqref="L8:L38">
    <cfRule type="cellIs" dxfId="60" priority="25" operator="equal">
      <formula>0</formula>
    </cfRule>
  </conditionalFormatting>
  <conditionalFormatting sqref="O8:O38">
    <cfRule type="cellIs" dxfId="59" priority="44" operator="equal">
      <formula>0</formula>
    </cfRule>
  </conditionalFormatting>
  <conditionalFormatting sqref="R8:R38">
    <cfRule type="cellIs" dxfId="58" priority="74" operator="equal">
      <formula>0</formula>
    </cfRule>
  </conditionalFormatting>
  <conditionalFormatting sqref="E29:E37">
    <cfRule type="expression" dxfId="57" priority="164" stopIfTrue="1">
      <formula>$B29=""</formula>
    </cfRule>
    <cfRule type="expression" dxfId="56" priority="165">
      <formula>$Z29="y"</formula>
    </cfRule>
  </conditionalFormatting>
  <conditionalFormatting sqref="M8:M21 M27:M37">
    <cfRule type="expression" dxfId="55" priority="192" stopIfTrue="1">
      <formula>$L8=""</formula>
    </cfRule>
    <cfRule type="expression" dxfId="54" priority="193">
      <formula>$AB8="y"</formula>
    </cfRule>
  </conditionalFormatting>
  <conditionalFormatting sqref="P29:P37">
    <cfRule type="expression" dxfId="53" priority="196" stopIfTrue="1">
      <formula>$O29=""</formula>
    </cfRule>
    <cfRule type="expression" dxfId="52" priority="197">
      <formula>$AC29="y"</formula>
    </cfRule>
  </conditionalFormatting>
  <conditionalFormatting sqref="F27:F37 U27:U37">
    <cfRule type="expression" dxfId="51" priority="134">
      <formula>$AD27="y"</formula>
    </cfRule>
  </conditionalFormatting>
  <conditionalFormatting sqref="G28:G37">
    <cfRule type="expression" dxfId="50" priority="88" stopIfTrue="1">
      <formula>$F28=""</formula>
    </cfRule>
    <cfRule type="expression" dxfId="49" priority="133">
      <formula>$AA28="y"</formula>
    </cfRule>
  </conditionalFormatting>
  <conditionalFormatting sqref="J9:J21">
    <cfRule type="expression" dxfId="48" priority="7" stopIfTrue="1">
      <formula>$L9=""</formula>
    </cfRule>
    <cfRule type="expression" dxfId="47" priority="8">
      <formula>$AB9="y"</formula>
    </cfRule>
  </conditionalFormatting>
  <conditionalFormatting sqref="J28:J37">
    <cfRule type="expression" dxfId="46" priority="1" stopIfTrue="1">
      <formula>$L28=""</formula>
    </cfRule>
    <cfRule type="expression" dxfId="45" priority="2">
      <formula>$AB28="y"</formula>
    </cfRule>
  </conditionalFormatting>
  <printOptions horizontalCentered="1"/>
  <pageMargins left="0.25" right="0.25" top="0.5" bottom="0.5" header="0.25" footer="0.25"/>
  <pageSetup scale="61" orientation="landscape" r:id="rId1"/>
  <headerFooter>
    <oddHeader>&amp;R&amp;"Arial,Bold"&amp;8Michigan Fitness Foundation FY2021 SNAP-Ed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rgb="FFFFFFCC"/>
  </sheetPr>
  <dimension ref="A1:S69"/>
  <sheetViews>
    <sheetView zoomScale="90" zoomScaleNormal="90" zoomScalePageLayoutView="90" workbookViewId="0">
      <pane ySplit="5" topLeftCell="A6" activePane="bottomLeft" state="frozen"/>
      <selection activeCell="A22" sqref="A22:K22"/>
      <selection pane="bottomLeft" activeCell="C6" sqref="C6"/>
    </sheetView>
  </sheetViews>
  <sheetFormatPr defaultColWidth="8.85546875" defaultRowHeight="12.75" x14ac:dyDescent="0.2"/>
  <cols>
    <col min="1" max="1" width="6.7109375" style="53" customWidth="1"/>
    <col min="2" max="2" width="2.7109375" customWidth="1"/>
    <col min="3" max="3" width="44.140625" customWidth="1"/>
    <col min="4" max="4" width="10.7109375" style="266" customWidth="1"/>
    <col min="5" max="5" width="28.7109375" customWidth="1"/>
    <col min="6" max="6" width="65" customWidth="1"/>
    <col min="7" max="7" width="16.28515625" style="263" customWidth="1"/>
    <col min="8" max="8" width="0.85546875" customWidth="1"/>
    <col min="15" max="15" width="16.28515625" hidden="1" customWidth="1"/>
    <col min="16" max="16" width="2.140625" hidden="1" customWidth="1"/>
    <col min="17" max="19" width="8.85546875" hidden="1" customWidth="1"/>
  </cols>
  <sheetData>
    <row r="1" spans="1:19" s="8" customFormat="1" ht="27.75" customHeight="1" x14ac:dyDescent="0.3">
      <c r="A1" s="190" t="s">
        <v>50</v>
      </c>
      <c r="B1" s="470" t="str">
        <f>'1 Title Page'!A20</f>
        <v>[Organization Name]</v>
      </c>
      <c r="C1" s="470"/>
      <c r="D1" s="470"/>
      <c r="E1" s="470"/>
      <c r="F1" s="466" t="str">
        <f>"SNAP-Ed FY"&amp;'1 Title Page'!L1</f>
        <v>SNAP-Ed FY2024</v>
      </c>
      <c r="G1" s="466"/>
      <c r="H1" s="40"/>
      <c r="I1" s="226"/>
      <c r="J1" s="226"/>
      <c r="K1" s="226"/>
      <c r="L1" s="226"/>
      <c r="M1" s="226"/>
      <c r="N1" s="226"/>
      <c r="O1" s="279"/>
      <c r="P1" s="277"/>
      <c r="Q1" s="413" t="s">
        <v>82</v>
      </c>
      <c r="R1" s="413" t="s">
        <v>78</v>
      </c>
      <c r="S1" s="413" t="s">
        <v>80</v>
      </c>
    </row>
    <row r="2" spans="1:19" ht="24.75" customHeight="1" x14ac:dyDescent="0.4">
      <c r="A2" s="101" t="s">
        <v>65</v>
      </c>
      <c r="B2" s="470"/>
      <c r="C2" s="470"/>
      <c r="D2" s="470"/>
      <c r="E2" s="470"/>
      <c r="F2" s="466" t="s">
        <v>95</v>
      </c>
      <c r="G2" s="466"/>
      <c r="H2" s="41"/>
      <c r="I2" s="226"/>
      <c r="J2" s="226"/>
      <c r="K2" s="226"/>
      <c r="L2" s="226"/>
      <c r="M2" s="226"/>
      <c r="N2" s="226"/>
      <c r="O2" s="279"/>
      <c r="P2" s="277"/>
      <c r="Q2" s="413"/>
      <c r="R2" s="413"/>
      <c r="S2" s="413"/>
    </row>
    <row r="3" spans="1:19" s="4" customFormat="1" ht="12" customHeight="1" x14ac:dyDescent="0.2">
      <c r="A3" s="101" t="s">
        <v>65</v>
      </c>
      <c r="B3" s="470"/>
      <c r="C3" s="470"/>
      <c r="D3" s="470"/>
      <c r="E3" s="470"/>
      <c r="F3" s="406"/>
      <c r="G3" s="406"/>
      <c r="H3" s="9"/>
      <c r="I3" s="226"/>
      <c r="J3" s="226"/>
      <c r="K3" s="226"/>
      <c r="L3" s="226"/>
      <c r="M3" s="226"/>
      <c r="N3" s="226"/>
      <c r="O3" s="279"/>
      <c r="P3" s="277"/>
      <c r="Q3" s="413"/>
      <c r="R3" s="413"/>
      <c r="S3" s="413"/>
    </row>
    <row r="4" spans="1:19" ht="16.5" customHeight="1" x14ac:dyDescent="0.2">
      <c r="A4" s="101" t="s">
        <v>65</v>
      </c>
      <c r="B4" s="467">
        <f ca="1">TODAY()</f>
        <v>44985</v>
      </c>
      <c r="C4" s="468"/>
      <c r="D4" s="468"/>
      <c r="E4" s="468"/>
      <c r="F4" s="468"/>
      <c r="G4" s="468"/>
      <c r="I4" s="226"/>
      <c r="J4" s="226"/>
      <c r="K4" s="226"/>
      <c r="L4" s="226"/>
      <c r="M4" s="226"/>
      <c r="N4" s="226"/>
      <c r="O4" s="279"/>
      <c r="P4" s="277"/>
      <c r="Q4" s="413"/>
      <c r="R4" s="413"/>
      <c r="S4" s="413"/>
    </row>
    <row r="5" spans="1:19" ht="25.5" customHeight="1" x14ac:dyDescent="0.25">
      <c r="A5" s="101" t="s">
        <v>65</v>
      </c>
      <c r="B5" s="4"/>
      <c r="C5" s="106" t="s">
        <v>11</v>
      </c>
      <c r="D5" s="267" t="s">
        <v>102</v>
      </c>
      <c r="E5" s="465" t="s">
        <v>13</v>
      </c>
      <c r="F5" s="465"/>
      <c r="G5" s="262" t="s">
        <v>12</v>
      </c>
      <c r="O5" s="260" t="s">
        <v>101</v>
      </c>
      <c r="P5" s="282"/>
      <c r="Q5" s="413"/>
      <c r="R5" s="413"/>
      <c r="S5" s="413"/>
    </row>
    <row r="6" spans="1:19" s="43" customFormat="1" ht="20.100000000000001" customHeight="1" x14ac:dyDescent="0.2">
      <c r="A6" s="101" t="s">
        <v>65</v>
      </c>
      <c r="B6" s="31">
        <f>IF(SUM(S7:S$31)&gt;0,IF(S6=1,MAX(B$5:B5)+S6,IF(SUM(S$5:S$31)&gt;0,0,MAX(B$5:B5)+1)),MAX(B$5:B5)+1)</f>
        <v>1</v>
      </c>
      <c r="C6" s="136"/>
      <c r="D6" s="330"/>
      <c r="E6" s="469"/>
      <c r="F6" s="469"/>
      <c r="G6" s="316"/>
      <c r="O6" s="292">
        <f>ROUND(D6*G6,0)</f>
        <v>0</v>
      </c>
      <c r="Q6" s="223">
        <f>IF(C6&lt;&gt;"",1,0)</f>
        <v>0</v>
      </c>
      <c r="R6" s="223">
        <f>IF(G6&lt;&gt;0,1,0)</f>
        <v>0</v>
      </c>
      <c r="S6" s="18">
        <f t="shared" ref="S6:S15" si="0">IF(SUM(Q6:R6)&gt;0,1,0)</f>
        <v>0</v>
      </c>
    </row>
    <row r="7" spans="1:19" s="43" customFormat="1" ht="20.100000000000001" customHeight="1" x14ac:dyDescent="0.2">
      <c r="A7" s="53" t="str">
        <f t="shared" ref="A7:A15" si="1">IF(C7&lt;&gt;0,"Y",IF(G7&lt;&gt;0,"Y","N"))</f>
        <v>N</v>
      </c>
      <c r="B7" s="31">
        <f>IF(SUM(S8:S$31)&gt;0,IF(S7=1,MAX(B$5:B6)+S7,IF(SUM(S$5:S$31)&gt;0,0,MAX(B$5:B6)+1)),MAX(B$5:B6)+1)</f>
        <v>2</v>
      </c>
      <c r="C7" s="137"/>
      <c r="D7" s="330"/>
      <c r="E7" s="463"/>
      <c r="F7" s="463"/>
      <c r="G7" s="317"/>
      <c r="O7" s="292">
        <f t="shared" ref="O7:O15" si="2">ROUND(D7*G7,0)</f>
        <v>0</v>
      </c>
      <c r="Q7" s="223">
        <f>IF(C7&lt;&gt;"",1,0)</f>
        <v>0</v>
      </c>
      <c r="R7" s="223">
        <f>IF(G7&lt;&gt;0,1,0)</f>
        <v>0</v>
      </c>
      <c r="S7" s="18">
        <f t="shared" si="0"/>
        <v>0</v>
      </c>
    </row>
    <row r="8" spans="1:19" s="43" customFormat="1" ht="20.100000000000001" customHeight="1" x14ac:dyDescent="0.2">
      <c r="A8" s="53" t="str">
        <f t="shared" si="1"/>
        <v>N</v>
      </c>
      <c r="B8" s="31">
        <f>IF(SUM(S9:S$31)&gt;0,IF(S8=1,MAX(B$5:B7)+S8,IF(SUM(S$5:S$31)&gt;0,0,MAX(B$5:B7)+1)),MAX(B$5:B7)+1)</f>
        <v>3</v>
      </c>
      <c r="C8" s="137"/>
      <c r="D8" s="330"/>
      <c r="E8" s="463"/>
      <c r="F8" s="463"/>
      <c r="G8" s="317"/>
      <c r="O8" s="292">
        <f t="shared" si="2"/>
        <v>0</v>
      </c>
      <c r="Q8" s="223">
        <f t="shared" ref="Q8:Q15" si="3">IF(C8&lt;&gt;"",1,0)</f>
        <v>0</v>
      </c>
      <c r="R8" s="223">
        <f t="shared" ref="R8:R15" si="4">IF(G8&lt;&gt;0,1,0)</f>
        <v>0</v>
      </c>
      <c r="S8" s="18">
        <f t="shared" si="0"/>
        <v>0</v>
      </c>
    </row>
    <row r="9" spans="1:19" s="43" customFormat="1" ht="20.100000000000001" customHeight="1" x14ac:dyDescent="0.2">
      <c r="A9" s="53" t="str">
        <f t="shared" si="1"/>
        <v>N</v>
      </c>
      <c r="B9" s="31">
        <f>IF(SUM(S10:S$31)&gt;0,IF(S9=1,MAX(B$5:B8)+S9,IF(SUM(S$5:S$31)&gt;0,0,MAX(B$5:B8)+1)),MAX(B$5:B8)+1)</f>
        <v>4</v>
      </c>
      <c r="C9" s="137"/>
      <c r="D9" s="268"/>
      <c r="E9" s="463"/>
      <c r="F9" s="463"/>
      <c r="G9" s="317"/>
      <c r="O9" s="292">
        <f t="shared" si="2"/>
        <v>0</v>
      </c>
      <c r="Q9" s="223">
        <f t="shared" si="3"/>
        <v>0</v>
      </c>
      <c r="R9" s="223">
        <f t="shared" si="4"/>
        <v>0</v>
      </c>
      <c r="S9" s="18">
        <f t="shared" si="0"/>
        <v>0</v>
      </c>
    </row>
    <row r="10" spans="1:19" s="43" customFormat="1" ht="20.100000000000001" customHeight="1" x14ac:dyDescent="0.2">
      <c r="A10" s="53" t="str">
        <f t="shared" si="1"/>
        <v>N</v>
      </c>
      <c r="B10" s="31">
        <f>IF(SUM(S11:S$31)&gt;0,IF(S10=1,MAX(B$5:B9)+S10,IF(SUM(S$5:S$31)&gt;0,0,MAX(B$5:B9)+1)),MAX(B$5:B9)+1)</f>
        <v>5</v>
      </c>
      <c r="C10" s="137"/>
      <c r="D10" s="268"/>
      <c r="E10" s="464"/>
      <c r="F10" s="464"/>
      <c r="G10" s="318"/>
      <c r="O10" s="292">
        <f t="shared" si="2"/>
        <v>0</v>
      </c>
      <c r="Q10" s="223">
        <f t="shared" si="3"/>
        <v>0</v>
      </c>
      <c r="R10" s="223">
        <f t="shared" si="4"/>
        <v>0</v>
      </c>
      <c r="S10" s="18">
        <f t="shared" si="0"/>
        <v>0</v>
      </c>
    </row>
    <row r="11" spans="1:19" s="43" customFormat="1" ht="20.100000000000001" customHeight="1" x14ac:dyDescent="0.2">
      <c r="A11" s="53" t="str">
        <f t="shared" si="1"/>
        <v>N</v>
      </c>
      <c r="B11" s="31">
        <f>IF(SUM(S12:S$31)&gt;0,IF(S11=1,MAX(B$5:B10)+S11,IF(SUM(S$5:S$31)&gt;0,0,MAX(B$5:B10)+1)),MAX(B$5:B10)+1)</f>
        <v>6</v>
      </c>
      <c r="C11" s="137"/>
      <c r="D11" s="268"/>
      <c r="E11" s="463"/>
      <c r="F11" s="463"/>
      <c r="G11" s="317"/>
      <c r="O11" s="292">
        <f t="shared" si="2"/>
        <v>0</v>
      </c>
      <c r="Q11" s="223">
        <f t="shared" si="3"/>
        <v>0</v>
      </c>
      <c r="R11" s="223">
        <f t="shared" si="4"/>
        <v>0</v>
      </c>
      <c r="S11" s="18">
        <f t="shared" si="0"/>
        <v>0</v>
      </c>
    </row>
    <row r="12" spans="1:19" s="43" customFormat="1" ht="20.100000000000001" customHeight="1" x14ac:dyDescent="0.2">
      <c r="A12" s="53" t="str">
        <f t="shared" si="1"/>
        <v>N</v>
      </c>
      <c r="B12" s="31">
        <f>IF(SUM(S13:S$31)&gt;0,IF(S12=1,MAX(B$5:B11)+S12,IF(SUM(S$5:S$31)&gt;0,0,MAX(B$5:B11)+1)),MAX(B$5:B11)+1)</f>
        <v>7</v>
      </c>
      <c r="C12" s="137"/>
      <c r="D12" s="268"/>
      <c r="E12" s="463"/>
      <c r="F12" s="463"/>
      <c r="G12" s="317"/>
      <c r="O12" s="292">
        <f t="shared" si="2"/>
        <v>0</v>
      </c>
      <c r="Q12" s="223">
        <f t="shared" si="3"/>
        <v>0</v>
      </c>
      <c r="R12" s="223">
        <f t="shared" si="4"/>
        <v>0</v>
      </c>
      <c r="S12" s="18">
        <f t="shared" si="0"/>
        <v>0</v>
      </c>
    </row>
    <row r="13" spans="1:19" s="43" customFormat="1" ht="20.100000000000001" customHeight="1" x14ac:dyDescent="0.2">
      <c r="A13" s="53" t="str">
        <f t="shared" si="1"/>
        <v>N</v>
      </c>
      <c r="B13" s="31">
        <f>IF(SUM(S14:S$31)&gt;0,IF(S13=1,MAX(B$5:B12)+S13,IF(SUM(S$5:S$31)&gt;0,0,MAX(B$5:B12)+1)),MAX(B$5:B12)+1)</f>
        <v>8</v>
      </c>
      <c r="C13" s="137"/>
      <c r="D13" s="268"/>
      <c r="E13" s="463"/>
      <c r="F13" s="463"/>
      <c r="G13" s="317"/>
      <c r="O13" s="292">
        <f t="shared" si="2"/>
        <v>0</v>
      </c>
      <c r="Q13" s="223">
        <f t="shared" si="3"/>
        <v>0</v>
      </c>
      <c r="R13" s="223">
        <f t="shared" si="4"/>
        <v>0</v>
      </c>
      <c r="S13" s="18">
        <f t="shared" si="0"/>
        <v>0</v>
      </c>
    </row>
    <row r="14" spans="1:19" s="43" customFormat="1" ht="20.100000000000001" customHeight="1" x14ac:dyDescent="0.2">
      <c r="A14" s="53" t="str">
        <f t="shared" si="1"/>
        <v>N</v>
      </c>
      <c r="B14" s="31">
        <f>IF(SUM(S15:S$31)&gt;0,IF(S14=1,MAX(B$5:B13)+S14,IF(SUM(S$5:S$31)&gt;0,0,MAX(B$5:B13)+1)),MAX(B$5:B13)+1)</f>
        <v>9</v>
      </c>
      <c r="C14" s="137"/>
      <c r="D14" s="268"/>
      <c r="E14" s="461"/>
      <c r="F14" s="461"/>
      <c r="G14" s="319"/>
      <c r="O14" s="292">
        <f t="shared" si="2"/>
        <v>0</v>
      </c>
      <c r="Q14" s="223">
        <f t="shared" si="3"/>
        <v>0</v>
      </c>
      <c r="R14" s="223">
        <f t="shared" si="4"/>
        <v>0</v>
      </c>
      <c r="S14" s="18">
        <f t="shared" si="0"/>
        <v>0</v>
      </c>
    </row>
    <row r="15" spans="1:19" s="43" customFormat="1" ht="20.100000000000001" customHeight="1" x14ac:dyDescent="0.2">
      <c r="A15" s="53" t="str">
        <f t="shared" si="1"/>
        <v>N</v>
      </c>
      <c r="B15" s="31">
        <f>IF(SUM(S16:S$31)&gt;0,IF(S15=1,MAX(B$5:B14)+S15,IF(SUM(S$5:S$31)&gt;0,0,MAX(B$5:B14)+1)),MAX(B$5:B14)+1)</f>
        <v>10</v>
      </c>
      <c r="C15" s="138"/>
      <c r="D15" s="268"/>
      <c r="E15" s="462"/>
      <c r="F15" s="462"/>
      <c r="G15" s="320"/>
      <c r="O15" s="292">
        <f t="shared" si="2"/>
        <v>0</v>
      </c>
      <c r="Q15" s="223">
        <f t="shared" si="3"/>
        <v>0</v>
      </c>
      <c r="R15" s="223">
        <f t="shared" si="4"/>
        <v>0</v>
      </c>
      <c r="S15" s="18">
        <f t="shared" si="0"/>
        <v>0</v>
      </c>
    </row>
    <row r="16" spans="1:19" ht="6" customHeight="1" thickBot="1" x14ac:dyDescent="0.25">
      <c r="A16" s="101" t="s">
        <v>65</v>
      </c>
      <c r="B16" s="4"/>
      <c r="C16" s="173"/>
      <c r="D16" s="264"/>
      <c r="E16" s="173"/>
      <c r="F16" s="173"/>
      <c r="G16" s="321"/>
      <c r="O16" s="258"/>
    </row>
    <row r="17" spans="1:15" ht="20.100000000000001" customHeight="1" thickBot="1" x14ac:dyDescent="0.3">
      <c r="A17" s="101" t="s">
        <v>65</v>
      </c>
      <c r="B17" s="4"/>
      <c r="C17" s="6"/>
      <c r="D17" s="265"/>
      <c r="E17" s="6"/>
      <c r="F17" s="6"/>
      <c r="G17" s="322">
        <f>SUM(G5:G16)</f>
        <v>0</v>
      </c>
      <c r="O17" s="322">
        <f>SUM(O5:O16)</f>
        <v>0</v>
      </c>
    </row>
    <row r="18" spans="1:15" x14ac:dyDescent="0.2">
      <c r="B18" s="4"/>
      <c r="C18" s="1"/>
    </row>
    <row r="19" spans="1:15" x14ac:dyDescent="0.2">
      <c r="B19" s="4"/>
    </row>
    <row r="20" spans="1:15" x14ac:dyDescent="0.2">
      <c r="B20" s="4"/>
    </row>
    <row r="21" spans="1:15" x14ac:dyDescent="0.2">
      <c r="B21" s="4"/>
    </row>
    <row r="22" spans="1:15" x14ac:dyDescent="0.2">
      <c r="B22" s="4"/>
    </row>
    <row r="23" spans="1:15" x14ac:dyDescent="0.2">
      <c r="B23" s="4"/>
    </row>
    <row r="24" spans="1:15" x14ac:dyDescent="0.2">
      <c r="B24" s="4"/>
    </row>
    <row r="25" spans="1:15" x14ac:dyDescent="0.2">
      <c r="B25" s="4"/>
    </row>
    <row r="26" spans="1:15" x14ac:dyDescent="0.2">
      <c r="B26" s="4"/>
    </row>
    <row r="27" spans="1:15" x14ac:dyDescent="0.2">
      <c r="A27" s="100"/>
      <c r="B27" s="4"/>
    </row>
    <row r="28" spans="1:15" x14ac:dyDescent="0.2">
      <c r="B28" s="4"/>
    </row>
    <row r="29" spans="1:15" x14ac:dyDescent="0.2">
      <c r="B29" s="4"/>
    </row>
    <row r="30" spans="1:15" x14ac:dyDescent="0.2">
      <c r="B30" s="4"/>
    </row>
    <row r="31" spans="1:15" x14ac:dyDescent="0.2">
      <c r="B31" s="4"/>
    </row>
    <row r="32" spans="1:15" x14ac:dyDescent="0.2">
      <c r="B32" s="4"/>
    </row>
    <row r="33" spans="2:2" x14ac:dyDescent="0.2">
      <c r="B33" s="4"/>
    </row>
    <row r="34" spans="2:2" x14ac:dyDescent="0.2">
      <c r="B34" s="4"/>
    </row>
    <row r="35" spans="2:2" x14ac:dyDescent="0.2">
      <c r="B35" s="4"/>
    </row>
    <row r="36" spans="2:2" x14ac:dyDescent="0.2">
      <c r="B36" s="4"/>
    </row>
    <row r="37" spans="2:2" x14ac:dyDescent="0.2">
      <c r="B37" s="4"/>
    </row>
    <row r="38" spans="2:2" x14ac:dyDescent="0.2">
      <c r="B38" s="4"/>
    </row>
    <row r="39" spans="2:2" x14ac:dyDescent="0.2">
      <c r="B39" s="4"/>
    </row>
    <row r="40" spans="2:2" x14ac:dyDescent="0.2">
      <c r="B40" s="4"/>
    </row>
    <row r="41" spans="2:2" x14ac:dyDescent="0.2">
      <c r="B41" s="4"/>
    </row>
    <row r="42" spans="2:2" x14ac:dyDescent="0.2">
      <c r="B42" s="4"/>
    </row>
    <row r="43" spans="2:2" x14ac:dyDescent="0.2">
      <c r="B43" s="4"/>
    </row>
    <row r="44" spans="2:2" x14ac:dyDescent="0.2">
      <c r="B44" s="4"/>
    </row>
    <row r="45" spans="2:2" x14ac:dyDescent="0.2">
      <c r="B45" s="4"/>
    </row>
    <row r="46" spans="2:2" x14ac:dyDescent="0.2">
      <c r="B46" s="4"/>
    </row>
    <row r="47" spans="2:2" x14ac:dyDescent="0.2">
      <c r="B47" s="4"/>
    </row>
    <row r="48" spans="2:2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</sheetData>
  <sheetProtection algorithmName="SHA-512" hashValue="2R9GE9L7v6iIoxqR4NpZNp5Kr+xp/Wol7wxj+aXjzxMpok4ziK39gzuVTZJAxuxs80xlNt28Ep+p5jIjIi0kUQ==" saltValue="UV3vdkwyZeuBZOsf4Uq7lg==" spinCount="100000" sheet="1" objects="1" scenarios="1" selectLockedCells="1" autoFilter="0"/>
  <autoFilter ref="A1:A17" xr:uid="{00000000-0009-0000-0000-000005000000}"/>
  <mergeCells count="19">
    <mergeCell ref="Q1:Q5"/>
    <mergeCell ref="R1:R5"/>
    <mergeCell ref="S1:S5"/>
    <mergeCell ref="E5:F5"/>
    <mergeCell ref="E13:F13"/>
    <mergeCell ref="F1:G1"/>
    <mergeCell ref="F2:G2"/>
    <mergeCell ref="F3:G3"/>
    <mergeCell ref="B4:G4"/>
    <mergeCell ref="E6:F6"/>
    <mergeCell ref="B1:E3"/>
    <mergeCell ref="E14:F14"/>
    <mergeCell ref="E15:F15"/>
    <mergeCell ref="E11:F11"/>
    <mergeCell ref="E12:F12"/>
    <mergeCell ref="E7:F7"/>
    <mergeCell ref="E8:F8"/>
    <mergeCell ref="E9:F9"/>
    <mergeCell ref="E10:F10"/>
  </mergeCells>
  <conditionalFormatting sqref="C6:C15 E9:G15 G6:G8">
    <cfRule type="cellIs" dxfId="44" priority="9" operator="equal">
      <formula>""</formula>
    </cfRule>
  </conditionalFormatting>
  <conditionalFormatting sqref="D6:D15">
    <cfRule type="cellIs" dxfId="43" priority="4" operator="equal">
      <formula>""</formula>
    </cfRule>
  </conditionalFormatting>
  <conditionalFormatting sqref="E6:F6">
    <cfRule type="cellIs" dxfId="42" priority="3" operator="equal">
      <formula>""</formula>
    </cfRule>
  </conditionalFormatting>
  <conditionalFormatting sqref="E7:F7">
    <cfRule type="cellIs" dxfId="41" priority="2" operator="equal">
      <formula>""</formula>
    </cfRule>
  </conditionalFormatting>
  <conditionalFormatting sqref="E8:F8">
    <cfRule type="cellIs" dxfId="40" priority="1" operator="equal">
      <formula>""</formula>
    </cfRule>
  </conditionalFormatting>
  <printOptions horizontalCentered="1"/>
  <pageMargins left="0.25" right="0.25" top="0.6" bottom="0.5" header="0.25" footer="0.25"/>
  <pageSetup scale="75" orientation="landscape" r:id="rId1"/>
  <headerFooter>
    <oddHeader>&amp;R&amp;"Arial,Bold"&amp;8Michigan Fitness Foundation FY2021 SNAP-Ed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A1:Q81"/>
  <sheetViews>
    <sheetView workbookViewId="0">
      <pane ySplit="6" topLeftCell="A17" activePane="bottomLeft" state="frozen"/>
      <selection activeCell="A22" sqref="A22:K22"/>
      <selection pane="bottomLeft"/>
    </sheetView>
  </sheetViews>
  <sheetFormatPr defaultColWidth="8.85546875" defaultRowHeight="12.75" x14ac:dyDescent="0.2"/>
  <cols>
    <col min="1" max="1" width="6.7109375" style="102" customWidth="1"/>
    <col min="2" max="2" width="2.7109375" customWidth="1"/>
    <col min="3" max="3" width="47.140625" customWidth="1"/>
    <col min="4" max="4" width="13" customWidth="1"/>
    <col min="5" max="8" width="15.28515625" customWidth="1"/>
    <col min="9" max="9" width="0.85546875" customWidth="1"/>
    <col min="16" max="16" width="9.42578125" customWidth="1"/>
  </cols>
  <sheetData>
    <row r="1" spans="1:17" s="45" customFormat="1" ht="27.75" customHeight="1" x14ac:dyDescent="0.35">
      <c r="A1" s="198" t="s">
        <v>50</v>
      </c>
      <c r="B1" s="473" t="str">
        <f>'1 Title Page'!A20</f>
        <v>[Organization Name]</v>
      </c>
      <c r="C1" s="473"/>
      <c r="D1" s="474" t="str">
        <f>"SNAP-Ed FY"&amp;'1 Title Page'!L1</f>
        <v>SNAP-Ed FY2024</v>
      </c>
      <c r="E1" s="474"/>
      <c r="F1" s="474"/>
      <c r="G1" s="474"/>
      <c r="H1" s="474"/>
      <c r="J1" s="246"/>
      <c r="K1" s="246"/>
      <c r="L1" s="246"/>
      <c r="M1" s="246"/>
      <c r="N1" s="246"/>
      <c r="O1" s="246"/>
      <c r="P1" s="246"/>
      <c r="Q1" s="246"/>
    </row>
    <row r="2" spans="1:17" s="47" customFormat="1" ht="16.5" customHeight="1" x14ac:dyDescent="0.25">
      <c r="A2" s="103" t="s">
        <v>65</v>
      </c>
      <c r="B2" s="473"/>
      <c r="C2" s="473"/>
      <c r="D2" s="475" t="s">
        <v>86</v>
      </c>
      <c r="E2" s="475"/>
      <c r="F2" s="475"/>
      <c r="G2" s="475"/>
      <c r="H2" s="475"/>
      <c r="J2" s="246"/>
      <c r="K2" s="246"/>
      <c r="L2" s="246"/>
      <c r="M2" s="246"/>
      <c r="N2" s="246"/>
      <c r="O2" s="246"/>
      <c r="P2" s="246"/>
      <c r="Q2" s="246"/>
    </row>
    <row r="3" spans="1:17" ht="11.25" customHeight="1" x14ac:dyDescent="0.2">
      <c r="A3" s="103" t="s">
        <v>65</v>
      </c>
      <c r="B3" s="473"/>
      <c r="C3" s="473"/>
      <c r="D3" s="424"/>
      <c r="E3" s="424"/>
      <c r="F3" s="424"/>
      <c r="G3" s="424"/>
      <c r="H3" s="424"/>
      <c r="J3" s="246"/>
      <c r="K3" s="246"/>
      <c r="L3" s="246"/>
      <c r="M3" s="246"/>
      <c r="N3" s="246"/>
      <c r="O3" s="246"/>
      <c r="P3" s="246"/>
      <c r="Q3" s="246"/>
    </row>
    <row r="4" spans="1:17" ht="21.75" customHeight="1" thickBot="1" x14ac:dyDescent="0.25">
      <c r="A4" s="103" t="s">
        <v>65</v>
      </c>
      <c r="B4" s="467">
        <f ca="1">TODAY()</f>
        <v>44985</v>
      </c>
      <c r="C4" s="468"/>
      <c r="D4" s="468"/>
      <c r="E4" s="468"/>
      <c r="F4" s="468"/>
      <c r="G4" s="468"/>
      <c r="H4" s="468"/>
      <c r="J4" s="246"/>
      <c r="K4" s="246"/>
      <c r="L4" s="246"/>
      <c r="M4" s="246"/>
      <c r="N4" s="246"/>
      <c r="O4" s="246"/>
      <c r="P4" s="246"/>
      <c r="Q4" s="246"/>
    </row>
    <row r="5" spans="1:17" s="43" customFormat="1" ht="17.25" customHeight="1" x14ac:dyDescent="0.2">
      <c r="A5" s="103" t="s">
        <v>65</v>
      </c>
      <c r="C5" s="476" t="s">
        <v>31</v>
      </c>
      <c r="D5" s="478" t="s">
        <v>32</v>
      </c>
      <c r="E5" s="480" t="s">
        <v>33</v>
      </c>
      <c r="F5" s="481"/>
      <c r="G5" s="481"/>
      <c r="H5" s="471" t="s">
        <v>61</v>
      </c>
      <c r="I5" s="48"/>
    </row>
    <row r="6" spans="1:17" ht="63" customHeight="1" thickBot="1" x14ac:dyDescent="0.3">
      <c r="A6" s="103" t="s">
        <v>65</v>
      </c>
      <c r="B6" s="4"/>
      <c r="C6" s="477"/>
      <c r="D6" s="479"/>
      <c r="E6" s="140" t="s">
        <v>110</v>
      </c>
      <c r="F6" s="285" t="s">
        <v>111</v>
      </c>
      <c r="G6" s="286" t="s">
        <v>112</v>
      </c>
      <c r="H6" s="472"/>
      <c r="I6" s="49"/>
    </row>
    <row r="7" spans="1:17" s="71" customFormat="1" ht="18.2" customHeight="1" x14ac:dyDescent="0.2">
      <c r="A7" s="104" t="s">
        <v>65</v>
      </c>
      <c r="B7" s="33"/>
      <c r="C7" s="141" t="s">
        <v>41</v>
      </c>
      <c r="D7" s="142"/>
      <c r="E7" s="143"/>
      <c r="F7" s="143"/>
      <c r="G7" s="144"/>
      <c r="H7" s="145"/>
    </row>
    <row r="8" spans="1:17" s="71" customFormat="1" ht="18.2" customHeight="1" x14ac:dyDescent="0.2">
      <c r="A8" s="105" t="str">
        <f t="shared" ref="A8:A42" si="0">IF(C8&lt;&gt;"","Y",IF(H8&lt;0.1,"Y","N"))</f>
        <v>N</v>
      </c>
      <c r="B8" s="33">
        <f>'3 Staffing-Employee &amp; Contract'!B7</f>
        <v>1</v>
      </c>
      <c r="C8" s="146" t="str">
        <f>IF('3 Staffing-Employee &amp; Contract'!$D7&lt;&gt;0,'3 Staffing-Employee &amp; Contract'!D7,"")</f>
        <v/>
      </c>
      <c r="D8" s="147" t="str">
        <f>IF('3 Staffing-Employee &amp; Contract'!$D7&lt;&gt;0,'3 Staffing-Employee &amp; Contract'!P7," ")</f>
        <v xml:space="preserve"> </v>
      </c>
      <c r="E8" s="148" t="str">
        <f>IF('3 Staffing-Employee &amp; Contract'!$D7&lt;&gt;0,'3 Staffing-Employee &amp; Contract'!M7," ")</f>
        <v xml:space="preserve"> </v>
      </c>
      <c r="F8" s="148" t="str">
        <f>IF('3 Staffing-Employee &amp; Contract'!$D7&lt;&gt;0,'3 Staffing-Employee &amp; Contract'!N7," ")</f>
        <v xml:space="preserve"> </v>
      </c>
      <c r="G8" s="149" t="str">
        <f>IF('3 Staffing-Employee &amp; Contract'!$D7&lt;&gt;0,'3 Staffing-Employee &amp; Contract'!O7," ")</f>
        <v xml:space="preserve"> </v>
      </c>
      <c r="H8" s="323" t="str">
        <f>IF('3 Staffing-Employee &amp; Contract'!$D7&lt;&gt;0,'3 Staffing-Employee &amp; Contract'!R7," ")</f>
        <v xml:space="preserve"> </v>
      </c>
    </row>
    <row r="9" spans="1:17" s="71" customFormat="1" ht="18.2" customHeight="1" x14ac:dyDescent="0.2">
      <c r="A9" s="105" t="str">
        <f t="shared" si="0"/>
        <v>N</v>
      </c>
      <c r="B9" s="33">
        <f>'3 Staffing-Employee &amp; Contract'!B8</f>
        <v>2</v>
      </c>
      <c r="C9" s="146" t="str">
        <f>IF('3 Staffing-Employee &amp; Contract'!$D8&lt;&gt;0,'3 Staffing-Employee &amp; Contract'!D8,"")</f>
        <v/>
      </c>
      <c r="D9" s="147" t="str">
        <f>IF('3 Staffing-Employee &amp; Contract'!$D8&lt;&gt;0,'3 Staffing-Employee &amp; Contract'!P8," ")</f>
        <v xml:space="preserve"> </v>
      </c>
      <c r="E9" s="148" t="str">
        <f>IF('3 Staffing-Employee &amp; Contract'!$D8&lt;&gt;0,'3 Staffing-Employee &amp; Contract'!M8," ")</f>
        <v xml:space="preserve"> </v>
      </c>
      <c r="F9" s="148" t="str">
        <f>IF('3 Staffing-Employee &amp; Contract'!$D8&lt;&gt;0,'3 Staffing-Employee &amp; Contract'!N8," ")</f>
        <v xml:space="preserve"> </v>
      </c>
      <c r="G9" s="149" t="str">
        <f>IF('3 Staffing-Employee &amp; Contract'!$D8&lt;&gt;0,'3 Staffing-Employee &amp; Contract'!O8," ")</f>
        <v xml:space="preserve"> </v>
      </c>
      <c r="H9" s="323" t="str">
        <f>IF('3 Staffing-Employee &amp; Contract'!$D8&lt;&gt;0,'3 Staffing-Employee &amp; Contract'!R8," ")</f>
        <v xml:space="preserve"> </v>
      </c>
    </row>
    <row r="10" spans="1:17" s="71" customFormat="1" ht="18.2" customHeight="1" x14ac:dyDescent="0.2">
      <c r="A10" s="105" t="str">
        <f t="shared" si="0"/>
        <v>N</v>
      </c>
      <c r="B10" s="33">
        <f>'3 Staffing-Employee &amp; Contract'!B9</f>
        <v>3</v>
      </c>
      <c r="C10" s="146" t="str">
        <f>IF('3 Staffing-Employee &amp; Contract'!$D9&lt;&gt;0,'3 Staffing-Employee &amp; Contract'!D9,"")</f>
        <v/>
      </c>
      <c r="D10" s="147" t="str">
        <f>IF('3 Staffing-Employee &amp; Contract'!$D9&lt;&gt;0,'3 Staffing-Employee &amp; Contract'!P9," ")</f>
        <v xml:space="preserve"> </v>
      </c>
      <c r="E10" s="148" t="str">
        <f>IF('3 Staffing-Employee &amp; Contract'!$D9&lt;&gt;0,'3 Staffing-Employee &amp; Contract'!M9," ")</f>
        <v xml:space="preserve"> </v>
      </c>
      <c r="F10" s="148" t="str">
        <f>IF('3 Staffing-Employee &amp; Contract'!$D9&lt;&gt;0,'3 Staffing-Employee &amp; Contract'!N9," ")</f>
        <v xml:space="preserve"> </v>
      </c>
      <c r="G10" s="149" t="str">
        <f>IF('3 Staffing-Employee &amp; Contract'!$D9&lt;&gt;0,'3 Staffing-Employee &amp; Contract'!O9," ")</f>
        <v xml:space="preserve"> </v>
      </c>
      <c r="H10" s="323" t="str">
        <f>IF('3 Staffing-Employee &amp; Contract'!$D9&lt;&gt;0,'3 Staffing-Employee &amp; Contract'!R9," ")</f>
        <v xml:space="preserve"> </v>
      </c>
    </row>
    <row r="11" spans="1:17" s="71" customFormat="1" ht="18.2" customHeight="1" x14ac:dyDescent="0.2">
      <c r="A11" s="105" t="str">
        <f t="shared" si="0"/>
        <v>N</v>
      </c>
      <c r="B11" s="33">
        <f>'3 Staffing-Employee &amp; Contract'!B10</f>
        <v>4</v>
      </c>
      <c r="C11" s="146" t="str">
        <f>IF('3 Staffing-Employee &amp; Contract'!$D10&lt;&gt;0,'3 Staffing-Employee &amp; Contract'!D10,"")</f>
        <v/>
      </c>
      <c r="D11" s="147" t="str">
        <f>IF('3 Staffing-Employee &amp; Contract'!$D10&lt;&gt;0,'3 Staffing-Employee &amp; Contract'!P10," ")</f>
        <v xml:space="preserve"> </v>
      </c>
      <c r="E11" s="148" t="str">
        <f>IF('3 Staffing-Employee &amp; Contract'!$D10&lt;&gt;0,'3 Staffing-Employee &amp; Contract'!M10," ")</f>
        <v xml:space="preserve"> </v>
      </c>
      <c r="F11" s="148" t="str">
        <f>IF('3 Staffing-Employee &amp; Contract'!$D10&lt;&gt;0,'3 Staffing-Employee &amp; Contract'!N10," ")</f>
        <v xml:space="preserve"> </v>
      </c>
      <c r="G11" s="149" t="str">
        <f>IF('3 Staffing-Employee &amp; Contract'!$D10&lt;&gt;0,'3 Staffing-Employee &amp; Contract'!O10," ")</f>
        <v xml:space="preserve"> </v>
      </c>
      <c r="H11" s="323" t="str">
        <f>IF('3 Staffing-Employee &amp; Contract'!$D10&lt;&gt;0,'3 Staffing-Employee &amp; Contract'!R10," ")</f>
        <v xml:space="preserve"> </v>
      </c>
    </row>
    <row r="12" spans="1:17" s="71" customFormat="1" ht="18.2" customHeight="1" x14ac:dyDescent="0.2">
      <c r="A12" s="105" t="str">
        <f t="shared" si="0"/>
        <v>N</v>
      </c>
      <c r="B12" s="33">
        <f>'3 Staffing-Employee &amp; Contract'!B11</f>
        <v>5</v>
      </c>
      <c r="C12" s="146" t="str">
        <f>IF('3 Staffing-Employee &amp; Contract'!$D11&lt;&gt;0,'3 Staffing-Employee &amp; Contract'!D11,"")</f>
        <v/>
      </c>
      <c r="D12" s="147" t="str">
        <f>IF('3 Staffing-Employee &amp; Contract'!$D11&lt;&gt;0,'3 Staffing-Employee &amp; Contract'!P11," ")</f>
        <v xml:space="preserve"> </v>
      </c>
      <c r="E12" s="148" t="str">
        <f>IF('3 Staffing-Employee &amp; Contract'!$D11&lt;&gt;0,'3 Staffing-Employee &amp; Contract'!M11," ")</f>
        <v xml:space="preserve"> </v>
      </c>
      <c r="F12" s="148" t="str">
        <f>IF('3 Staffing-Employee &amp; Contract'!$D11&lt;&gt;0,'3 Staffing-Employee &amp; Contract'!N11," ")</f>
        <v xml:space="preserve"> </v>
      </c>
      <c r="G12" s="149" t="str">
        <f>IF('3 Staffing-Employee &amp; Contract'!$D11&lt;&gt;0,'3 Staffing-Employee &amp; Contract'!O11," ")</f>
        <v xml:space="preserve"> </v>
      </c>
      <c r="H12" s="323" t="str">
        <f>IF('3 Staffing-Employee &amp; Contract'!$D11&lt;&gt;0,'3 Staffing-Employee &amp; Contract'!R11," ")</f>
        <v xml:space="preserve"> </v>
      </c>
    </row>
    <row r="13" spans="1:17" s="71" customFormat="1" ht="18.2" customHeight="1" x14ac:dyDescent="0.2">
      <c r="A13" s="105" t="str">
        <f t="shared" si="0"/>
        <v>N</v>
      </c>
      <c r="B13" s="33">
        <f>'3 Staffing-Employee &amp; Contract'!B12</f>
        <v>6</v>
      </c>
      <c r="C13" s="146" t="str">
        <f>IF('3 Staffing-Employee &amp; Contract'!$D12&lt;&gt;0,'3 Staffing-Employee &amp; Contract'!D12,"")</f>
        <v/>
      </c>
      <c r="D13" s="147" t="str">
        <f>IF('3 Staffing-Employee &amp; Contract'!$D12&lt;&gt;0,'3 Staffing-Employee &amp; Contract'!P12," ")</f>
        <v xml:space="preserve"> </v>
      </c>
      <c r="E13" s="148" t="str">
        <f>IF('3 Staffing-Employee &amp; Contract'!$D12&lt;&gt;0,'3 Staffing-Employee &amp; Contract'!M12," ")</f>
        <v xml:space="preserve"> </v>
      </c>
      <c r="F13" s="148" t="str">
        <f>IF('3 Staffing-Employee &amp; Contract'!$D12&lt;&gt;0,'3 Staffing-Employee &amp; Contract'!N12," ")</f>
        <v xml:space="preserve"> </v>
      </c>
      <c r="G13" s="149" t="str">
        <f>IF('3 Staffing-Employee &amp; Contract'!$D12&lt;&gt;0,'3 Staffing-Employee &amp; Contract'!O12," ")</f>
        <v xml:space="preserve"> </v>
      </c>
      <c r="H13" s="323" t="str">
        <f>IF('3 Staffing-Employee &amp; Contract'!$D12&lt;&gt;0,'3 Staffing-Employee &amp; Contract'!R12," ")</f>
        <v xml:space="preserve"> </v>
      </c>
    </row>
    <row r="14" spans="1:17" s="71" customFormat="1" ht="18.2" customHeight="1" x14ac:dyDescent="0.2">
      <c r="A14" s="105" t="str">
        <f t="shared" si="0"/>
        <v>N</v>
      </c>
      <c r="B14" s="33">
        <f>'3 Staffing-Employee &amp; Contract'!B13</f>
        <v>7</v>
      </c>
      <c r="C14" s="146" t="str">
        <f>IF('3 Staffing-Employee &amp; Contract'!$D13&lt;&gt;0,'3 Staffing-Employee &amp; Contract'!D13,"")</f>
        <v/>
      </c>
      <c r="D14" s="147" t="str">
        <f>IF('3 Staffing-Employee &amp; Contract'!$D13&lt;&gt;0,'3 Staffing-Employee &amp; Contract'!P13," ")</f>
        <v xml:space="preserve"> </v>
      </c>
      <c r="E14" s="148" t="str">
        <f>IF('3 Staffing-Employee &amp; Contract'!$D13&lt;&gt;0,'3 Staffing-Employee &amp; Contract'!M13," ")</f>
        <v xml:space="preserve"> </v>
      </c>
      <c r="F14" s="148" t="str">
        <f>IF('3 Staffing-Employee &amp; Contract'!$D13&lt;&gt;0,'3 Staffing-Employee &amp; Contract'!N13," ")</f>
        <v xml:space="preserve"> </v>
      </c>
      <c r="G14" s="149" t="str">
        <f>IF('3 Staffing-Employee &amp; Contract'!$D13&lt;&gt;0,'3 Staffing-Employee &amp; Contract'!O13," ")</f>
        <v xml:space="preserve"> </v>
      </c>
      <c r="H14" s="323" t="str">
        <f>IF('3 Staffing-Employee &amp; Contract'!$D13&lt;&gt;0,'3 Staffing-Employee &amp; Contract'!R13," ")</f>
        <v xml:space="preserve"> </v>
      </c>
    </row>
    <row r="15" spans="1:17" s="71" customFormat="1" ht="18.2" customHeight="1" x14ac:dyDescent="0.2">
      <c r="A15" s="105" t="str">
        <f t="shared" si="0"/>
        <v>N</v>
      </c>
      <c r="B15" s="33">
        <f>'3 Staffing-Employee &amp; Contract'!B14</f>
        <v>8</v>
      </c>
      <c r="C15" s="146" t="str">
        <f>IF('3 Staffing-Employee &amp; Contract'!$D14&lt;&gt;0,'3 Staffing-Employee &amp; Contract'!D14,"")</f>
        <v/>
      </c>
      <c r="D15" s="147" t="str">
        <f>IF('3 Staffing-Employee &amp; Contract'!$D14&lt;&gt;0,'3 Staffing-Employee &amp; Contract'!P14," ")</f>
        <v xml:space="preserve"> </v>
      </c>
      <c r="E15" s="148" t="str">
        <f>IF('3 Staffing-Employee &amp; Contract'!$D14&lt;&gt;0,'3 Staffing-Employee &amp; Contract'!M14," ")</f>
        <v xml:space="preserve"> </v>
      </c>
      <c r="F15" s="148" t="str">
        <f>IF('3 Staffing-Employee &amp; Contract'!$D14&lt;&gt;0,'3 Staffing-Employee &amp; Contract'!N14," ")</f>
        <v xml:space="preserve"> </v>
      </c>
      <c r="G15" s="149" t="str">
        <f>IF('3 Staffing-Employee &amp; Contract'!$D14&lt;&gt;0,'3 Staffing-Employee &amp; Contract'!O14," ")</f>
        <v xml:space="preserve"> </v>
      </c>
      <c r="H15" s="323" t="str">
        <f>IF('3 Staffing-Employee &amp; Contract'!$D14&lt;&gt;0,'3 Staffing-Employee &amp; Contract'!R14," ")</f>
        <v xml:space="preserve"> </v>
      </c>
    </row>
    <row r="16" spans="1:17" s="71" customFormat="1" ht="18.2" customHeight="1" x14ac:dyDescent="0.2">
      <c r="A16" s="105" t="str">
        <f t="shared" si="0"/>
        <v>N</v>
      </c>
      <c r="B16" s="33">
        <f>'3 Staffing-Employee &amp; Contract'!B15</f>
        <v>9</v>
      </c>
      <c r="C16" s="146" t="str">
        <f>IF('3 Staffing-Employee &amp; Contract'!$D15&lt;&gt;0,'3 Staffing-Employee &amp; Contract'!D15,"")</f>
        <v/>
      </c>
      <c r="D16" s="147" t="str">
        <f>IF('3 Staffing-Employee &amp; Contract'!$D15&lt;&gt;0,'3 Staffing-Employee &amp; Contract'!P15," ")</f>
        <v xml:space="preserve"> </v>
      </c>
      <c r="E16" s="148" t="str">
        <f>IF('3 Staffing-Employee &amp; Contract'!$D15&lt;&gt;0,'3 Staffing-Employee &amp; Contract'!M15," ")</f>
        <v xml:space="preserve"> </v>
      </c>
      <c r="F16" s="148" t="str">
        <f>IF('3 Staffing-Employee &amp; Contract'!$D15&lt;&gt;0,'3 Staffing-Employee &amp; Contract'!N15," ")</f>
        <v xml:space="preserve"> </v>
      </c>
      <c r="G16" s="149" t="str">
        <f>IF('3 Staffing-Employee &amp; Contract'!$D15&lt;&gt;0,'3 Staffing-Employee &amp; Contract'!O15," ")</f>
        <v xml:space="preserve"> </v>
      </c>
      <c r="H16" s="323" t="str">
        <f>IF('3 Staffing-Employee &amp; Contract'!$D15&lt;&gt;0,'3 Staffing-Employee &amp; Contract'!R15," ")</f>
        <v xml:space="preserve"> </v>
      </c>
    </row>
    <row r="17" spans="1:8" s="71" customFormat="1" ht="18.2" customHeight="1" x14ac:dyDescent="0.2">
      <c r="A17" s="105" t="str">
        <f t="shared" si="0"/>
        <v>N</v>
      </c>
      <c r="B17" s="33">
        <f>'3 Staffing-Employee &amp; Contract'!B16</f>
        <v>10</v>
      </c>
      <c r="C17" s="146" t="str">
        <f>IF('3 Staffing-Employee &amp; Contract'!$D16&lt;&gt;0,'3 Staffing-Employee &amp; Contract'!D16,"")</f>
        <v/>
      </c>
      <c r="D17" s="147" t="str">
        <f>IF('3 Staffing-Employee &amp; Contract'!$D16&lt;&gt;0,'3 Staffing-Employee &amp; Contract'!P16," ")</f>
        <v xml:space="preserve"> </v>
      </c>
      <c r="E17" s="148" t="str">
        <f>IF('3 Staffing-Employee &amp; Contract'!$D16&lt;&gt;0,'3 Staffing-Employee &amp; Contract'!M16," ")</f>
        <v xml:space="preserve"> </v>
      </c>
      <c r="F17" s="148" t="str">
        <f>IF('3 Staffing-Employee &amp; Contract'!$D16&lt;&gt;0,'3 Staffing-Employee &amp; Contract'!N16," ")</f>
        <v xml:space="preserve"> </v>
      </c>
      <c r="G17" s="149" t="str">
        <f>IF('3 Staffing-Employee &amp; Contract'!$D16&lt;&gt;0,'3 Staffing-Employee &amp; Contract'!O16," ")</f>
        <v xml:space="preserve"> </v>
      </c>
      <c r="H17" s="323" t="str">
        <f>IF('3 Staffing-Employee &amp; Contract'!$D16&lt;&gt;0,'3 Staffing-Employee &amp; Contract'!R16," ")</f>
        <v xml:space="preserve"> </v>
      </c>
    </row>
    <row r="18" spans="1:8" s="71" customFormat="1" ht="18.2" customHeight="1" x14ac:dyDescent="0.2">
      <c r="A18" s="105" t="str">
        <f t="shared" si="0"/>
        <v>N</v>
      </c>
      <c r="B18" s="33">
        <f>'3 Staffing-Employee &amp; Contract'!B17</f>
        <v>11</v>
      </c>
      <c r="C18" s="146" t="str">
        <f>IF('3 Staffing-Employee &amp; Contract'!$D17&lt;&gt;0,'3 Staffing-Employee &amp; Contract'!D17,"")</f>
        <v/>
      </c>
      <c r="D18" s="147" t="str">
        <f>IF('3 Staffing-Employee &amp; Contract'!$D17&lt;&gt;0,'3 Staffing-Employee &amp; Contract'!P17," ")</f>
        <v xml:space="preserve"> </v>
      </c>
      <c r="E18" s="148" t="str">
        <f>IF('3 Staffing-Employee &amp; Contract'!$D17&lt;&gt;0,'3 Staffing-Employee &amp; Contract'!M17," ")</f>
        <v xml:space="preserve"> </v>
      </c>
      <c r="F18" s="148" t="str">
        <f>IF('3 Staffing-Employee &amp; Contract'!$D17&lt;&gt;0,'3 Staffing-Employee &amp; Contract'!N17," ")</f>
        <v xml:space="preserve"> </v>
      </c>
      <c r="G18" s="149" t="str">
        <f>IF('3 Staffing-Employee &amp; Contract'!$D17&lt;&gt;0,'3 Staffing-Employee &amp; Contract'!O17," ")</f>
        <v xml:space="preserve"> </v>
      </c>
      <c r="H18" s="323" t="str">
        <f>IF('3 Staffing-Employee &amp; Contract'!$D17&lt;&gt;0,'3 Staffing-Employee &amp; Contract'!R17," ")</f>
        <v xml:space="preserve"> </v>
      </c>
    </row>
    <row r="19" spans="1:8" s="71" customFormat="1" ht="18.2" customHeight="1" x14ac:dyDescent="0.2">
      <c r="A19" s="105" t="str">
        <f t="shared" si="0"/>
        <v>N</v>
      </c>
      <c r="B19" s="33">
        <f>'3 Staffing-Employee &amp; Contract'!B18</f>
        <v>12</v>
      </c>
      <c r="C19" s="146" t="str">
        <f>IF('3 Staffing-Employee &amp; Contract'!$D18&lt;&gt;0,'3 Staffing-Employee &amp; Contract'!D18,"")</f>
        <v/>
      </c>
      <c r="D19" s="147" t="str">
        <f>IF('3 Staffing-Employee &amp; Contract'!$D18&lt;&gt;0,'3 Staffing-Employee &amp; Contract'!P18," ")</f>
        <v xml:space="preserve"> </v>
      </c>
      <c r="E19" s="148" t="str">
        <f>IF('3 Staffing-Employee &amp; Contract'!$D18&lt;&gt;0,'3 Staffing-Employee &amp; Contract'!M18," ")</f>
        <v xml:space="preserve"> </v>
      </c>
      <c r="F19" s="148" t="str">
        <f>IF('3 Staffing-Employee &amp; Contract'!$D18&lt;&gt;0,'3 Staffing-Employee &amp; Contract'!N18," ")</f>
        <v xml:space="preserve"> </v>
      </c>
      <c r="G19" s="149" t="str">
        <f>IF('3 Staffing-Employee &amp; Contract'!$D18&lt;&gt;0,'3 Staffing-Employee &amp; Contract'!O18," ")</f>
        <v xml:space="preserve"> </v>
      </c>
      <c r="H19" s="323" t="str">
        <f>IF('3 Staffing-Employee &amp; Contract'!$D18&lt;&gt;0,'3 Staffing-Employee &amp; Contract'!R18," ")</f>
        <v xml:space="preserve"> </v>
      </c>
    </row>
    <row r="20" spans="1:8" s="71" customFormat="1" ht="18.2" customHeight="1" x14ac:dyDescent="0.2">
      <c r="A20" s="105" t="str">
        <f t="shared" si="0"/>
        <v>N</v>
      </c>
      <c r="B20" s="33">
        <f>'3 Staffing-Employee &amp; Contract'!B19</f>
        <v>13</v>
      </c>
      <c r="C20" s="146" t="str">
        <f>IF('3 Staffing-Employee &amp; Contract'!$D19&lt;&gt;0,'3 Staffing-Employee &amp; Contract'!D19,"")</f>
        <v/>
      </c>
      <c r="D20" s="147" t="str">
        <f>IF('3 Staffing-Employee &amp; Contract'!$D19&lt;&gt;0,'3 Staffing-Employee &amp; Contract'!P19," ")</f>
        <v xml:space="preserve"> </v>
      </c>
      <c r="E20" s="148" t="str">
        <f>IF('3 Staffing-Employee &amp; Contract'!$D19&lt;&gt;0,'3 Staffing-Employee &amp; Contract'!M19," ")</f>
        <v xml:space="preserve"> </v>
      </c>
      <c r="F20" s="148" t="str">
        <f>IF('3 Staffing-Employee &amp; Contract'!$D19&lt;&gt;0,'3 Staffing-Employee &amp; Contract'!N19," ")</f>
        <v xml:space="preserve"> </v>
      </c>
      <c r="G20" s="149" t="str">
        <f>IF('3 Staffing-Employee &amp; Contract'!$D19&lt;&gt;0,'3 Staffing-Employee &amp; Contract'!O19," ")</f>
        <v xml:space="preserve"> </v>
      </c>
      <c r="H20" s="323" t="str">
        <f>IF('3 Staffing-Employee &amp; Contract'!$D19&lt;&gt;0,'3 Staffing-Employee &amp; Contract'!R19," ")</f>
        <v xml:space="preserve"> </v>
      </c>
    </row>
    <row r="21" spans="1:8" s="71" customFormat="1" ht="18.2" customHeight="1" x14ac:dyDescent="0.2">
      <c r="A21" s="105" t="str">
        <f t="shared" si="0"/>
        <v>N</v>
      </c>
      <c r="B21" s="33">
        <f>'3 Staffing-Employee &amp; Contract'!B20</f>
        <v>14</v>
      </c>
      <c r="C21" s="146" t="str">
        <f>IF('3 Staffing-Employee &amp; Contract'!$D20&lt;&gt;0,'3 Staffing-Employee &amp; Contract'!D20,"")</f>
        <v/>
      </c>
      <c r="D21" s="147" t="str">
        <f>IF('3 Staffing-Employee &amp; Contract'!$D20&lt;&gt;0,'3 Staffing-Employee &amp; Contract'!P20," ")</f>
        <v xml:space="preserve"> </v>
      </c>
      <c r="E21" s="148" t="str">
        <f>IF('3 Staffing-Employee &amp; Contract'!$D20&lt;&gt;0,'3 Staffing-Employee &amp; Contract'!M20," ")</f>
        <v xml:space="preserve"> </v>
      </c>
      <c r="F21" s="148" t="str">
        <f>IF('3 Staffing-Employee &amp; Contract'!$D20&lt;&gt;0,'3 Staffing-Employee &amp; Contract'!N20," ")</f>
        <v xml:space="preserve"> </v>
      </c>
      <c r="G21" s="149" t="str">
        <f>IF('3 Staffing-Employee &amp; Contract'!$D20&lt;&gt;0,'3 Staffing-Employee &amp; Contract'!O20," ")</f>
        <v xml:space="preserve"> </v>
      </c>
      <c r="H21" s="323" t="str">
        <f>IF('3 Staffing-Employee &amp; Contract'!$D20&lt;&gt;0,'3 Staffing-Employee &amp; Contract'!R20," ")</f>
        <v xml:space="preserve"> </v>
      </c>
    </row>
    <row r="22" spans="1:8" s="71" customFormat="1" ht="18.2" customHeight="1" x14ac:dyDescent="0.2">
      <c r="A22" s="105" t="str">
        <f t="shared" si="0"/>
        <v>N</v>
      </c>
      <c r="B22" s="33">
        <f>'3 Staffing-Employee &amp; Contract'!B21</f>
        <v>15</v>
      </c>
      <c r="C22" s="146" t="str">
        <f>IF('3 Staffing-Employee &amp; Contract'!$D21&lt;&gt;0,'3 Staffing-Employee &amp; Contract'!D21,"")</f>
        <v/>
      </c>
      <c r="D22" s="147" t="str">
        <f>IF('3 Staffing-Employee &amp; Contract'!$D21&lt;&gt;0,'3 Staffing-Employee &amp; Contract'!P21," ")</f>
        <v xml:space="preserve"> </v>
      </c>
      <c r="E22" s="148" t="str">
        <f>IF('3 Staffing-Employee &amp; Contract'!$D21&lt;&gt;0,'3 Staffing-Employee &amp; Contract'!M21," ")</f>
        <v xml:space="preserve"> </v>
      </c>
      <c r="F22" s="148" t="str">
        <f>IF('3 Staffing-Employee &amp; Contract'!$D21&lt;&gt;0,'3 Staffing-Employee &amp; Contract'!N21," ")</f>
        <v xml:space="preserve"> </v>
      </c>
      <c r="G22" s="149" t="str">
        <f>IF('3 Staffing-Employee &amp; Contract'!$D21&lt;&gt;0,'3 Staffing-Employee &amp; Contract'!O21," ")</f>
        <v xml:space="preserve"> </v>
      </c>
      <c r="H22" s="323" t="str">
        <f>IF('3 Staffing-Employee &amp; Contract'!$D21&lt;&gt;0,'3 Staffing-Employee &amp; Contract'!R21," ")</f>
        <v xml:space="preserve"> </v>
      </c>
    </row>
    <row r="23" spans="1:8" s="71" customFormat="1" ht="18.2" customHeight="1" x14ac:dyDescent="0.2">
      <c r="A23" s="105" t="str">
        <f t="shared" si="0"/>
        <v>N</v>
      </c>
      <c r="B23" s="33">
        <f>'3 Staffing-Employee &amp; Contract'!B22</f>
        <v>16</v>
      </c>
      <c r="C23" s="146" t="str">
        <f>IF('3 Staffing-Employee &amp; Contract'!$D22&lt;&gt;0,'3 Staffing-Employee &amp; Contract'!D22,"")</f>
        <v/>
      </c>
      <c r="D23" s="147" t="str">
        <f>IF('3 Staffing-Employee &amp; Contract'!$D22&lt;&gt;0,'3 Staffing-Employee &amp; Contract'!P22," ")</f>
        <v xml:space="preserve"> </v>
      </c>
      <c r="E23" s="148" t="str">
        <f>IF('3 Staffing-Employee &amp; Contract'!$D22&lt;&gt;0,'3 Staffing-Employee &amp; Contract'!M22," ")</f>
        <v xml:space="preserve"> </v>
      </c>
      <c r="F23" s="148" t="str">
        <f>IF('3 Staffing-Employee &amp; Contract'!$D22&lt;&gt;0,'3 Staffing-Employee &amp; Contract'!N22," ")</f>
        <v xml:space="preserve"> </v>
      </c>
      <c r="G23" s="149" t="str">
        <f>IF('3 Staffing-Employee &amp; Contract'!$D22&lt;&gt;0,'3 Staffing-Employee &amp; Contract'!O22," ")</f>
        <v xml:space="preserve"> </v>
      </c>
      <c r="H23" s="323" t="str">
        <f>IF('3 Staffing-Employee &amp; Contract'!$D22&lt;&gt;0,'3 Staffing-Employee &amp; Contract'!R22," ")</f>
        <v xml:space="preserve"> </v>
      </c>
    </row>
    <row r="24" spans="1:8" s="71" customFormat="1" ht="18.2" customHeight="1" x14ac:dyDescent="0.2">
      <c r="A24" s="105" t="str">
        <f t="shared" si="0"/>
        <v>N</v>
      </c>
      <c r="B24" s="33">
        <f>'3 Staffing-Employee &amp; Contract'!B23</f>
        <v>17</v>
      </c>
      <c r="C24" s="146" t="str">
        <f>IF('3 Staffing-Employee &amp; Contract'!$D23&lt;&gt;0,'3 Staffing-Employee &amp; Contract'!D23,"")</f>
        <v/>
      </c>
      <c r="D24" s="147" t="str">
        <f>IF('3 Staffing-Employee &amp; Contract'!$D23&lt;&gt;0,'3 Staffing-Employee &amp; Contract'!P23," ")</f>
        <v xml:space="preserve"> </v>
      </c>
      <c r="E24" s="148" t="str">
        <f>IF('3 Staffing-Employee &amp; Contract'!$D23&lt;&gt;0,'3 Staffing-Employee &amp; Contract'!M23," ")</f>
        <v xml:space="preserve"> </v>
      </c>
      <c r="F24" s="148" t="str">
        <f>IF('3 Staffing-Employee &amp; Contract'!$D23&lt;&gt;0,'3 Staffing-Employee &amp; Contract'!N23," ")</f>
        <v xml:space="preserve"> </v>
      </c>
      <c r="G24" s="149" t="str">
        <f>IF('3 Staffing-Employee &amp; Contract'!$D23&lt;&gt;0,'3 Staffing-Employee &amp; Contract'!O23," ")</f>
        <v xml:space="preserve"> </v>
      </c>
      <c r="H24" s="323" t="str">
        <f>IF('3 Staffing-Employee &amp; Contract'!$D23&lt;&gt;0,'3 Staffing-Employee &amp; Contract'!R23," ")</f>
        <v xml:space="preserve"> </v>
      </c>
    </row>
    <row r="25" spans="1:8" s="71" customFormat="1" ht="18.2" customHeight="1" x14ac:dyDescent="0.2">
      <c r="A25" s="105" t="str">
        <f t="shared" si="0"/>
        <v>N</v>
      </c>
      <c r="B25" s="33">
        <f>'3 Staffing-Employee &amp; Contract'!B24</f>
        <v>18</v>
      </c>
      <c r="C25" s="146" t="str">
        <f>IF('3 Staffing-Employee &amp; Contract'!$D24&lt;&gt;0,'3 Staffing-Employee &amp; Contract'!D24,"")</f>
        <v/>
      </c>
      <c r="D25" s="147" t="str">
        <f>IF('3 Staffing-Employee &amp; Contract'!$D24&lt;&gt;0,'3 Staffing-Employee &amp; Contract'!P24," ")</f>
        <v xml:space="preserve"> </v>
      </c>
      <c r="E25" s="148" t="str">
        <f>IF('3 Staffing-Employee &amp; Contract'!$D24&lt;&gt;0,'3 Staffing-Employee &amp; Contract'!M24," ")</f>
        <v xml:space="preserve"> </v>
      </c>
      <c r="F25" s="148" t="str">
        <f>IF('3 Staffing-Employee &amp; Contract'!$D24&lt;&gt;0,'3 Staffing-Employee &amp; Contract'!N24," ")</f>
        <v xml:space="preserve"> </v>
      </c>
      <c r="G25" s="149" t="str">
        <f>IF('3 Staffing-Employee &amp; Contract'!$D24&lt;&gt;0,'3 Staffing-Employee &amp; Contract'!O24," ")</f>
        <v xml:space="preserve"> </v>
      </c>
      <c r="H25" s="323" t="str">
        <f>IF('3 Staffing-Employee &amp; Contract'!$D24&lt;&gt;0,'3 Staffing-Employee &amp; Contract'!R24," ")</f>
        <v xml:space="preserve"> </v>
      </c>
    </row>
    <row r="26" spans="1:8" s="71" customFormat="1" ht="18.2" customHeight="1" x14ac:dyDescent="0.2">
      <c r="A26" s="105" t="str">
        <f t="shared" si="0"/>
        <v>N</v>
      </c>
      <c r="B26" s="33">
        <f>'3 Staffing-Employee &amp; Contract'!B25</f>
        <v>19</v>
      </c>
      <c r="C26" s="146" t="str">
        <f>IF('3 Staffing-Employee &amp; Contract'!$D25&lt;&gt;0,'3 Staffing-Employee &amp; Contract'!D25,"")</f>
        <v/>
      </c>
      <c r="D26" s="147" t="str">
        <f>IF('3 Staffing-Employee &amp; Contract'!$D25&lt;&gt;0,'3 Staffing-Employee &amp; Contract'!P25," ")</f>
        <v xml:space="preserve"> </v>
      </c>
      <c r="E26" s="148" t="str">
        <f>IF('3 Staffing-Employee &amp; Contract'!$D25&lt;&gt;0,'3 Staffing-Employee &amp; Contract'!M25," ")</f>
        <v xml:space="preserve"> </v>
      </c>
      <c r="F26" s="148" t="str">
        <f>IF('3 Staffing-Employee &amp; Contract'!$D25&lt;&gt;0,'3 Staffing-Employee &amp; Contract'!N25," ")</f>
        <v xml:space="preserve"> </v>
      </c>
      <c r="G26" s="149" t="str">
        <f>IF('3 Staffing-Employee &amp; Contract'!$D25&lt;&gt;0,'3 Staffing-Employee &amp; Contract'!O25," ")</f>
        <v xml:space="preserve"> </v>
      </c>
      <c r="H26" s="323" t="str">
        <f>IF('3 Staffing-Employee &amp; Contract'!$D25&lt;&gt;0,'3 Staffing-Employee &amp; Contract'!R25," ")</f>
        <v xml:space="preserve"> </v>
      </c>
    </row>
    <row r="27" spans="1:8" s="71" customFormat="1" ht="18.2" customHeight="1" x14ac:dyDescent="0.2">
      <c r="A27" s="105" t="str">
        <f t="shared" si="0"/>
        <v>N</v>
      </c>
      <c r="B27" s="33">
        <f>'3 Staffing-Employee &amp; Contract'!B26</f>
        <v>20</v>
      </c>
      <c r="C27" s="146" t="str">
        <f>IF('3 Staffing-Employee &amp; Contract'!$D26&lt;&gt;0,'3 Staffing-Employee &amp; Contract'!D26,"")</f>
        <v/>
      </c>
      <c r="D27" s="147" t="str">
        <f>IF('3 Staffing-Employee &amp; Contract'!$D26&lt;&gt;0,'3 Staffing-Employee &amp; Contract'!P26," ")</f>
        <v xml:space="preserve"> </v>
      </c>
      <c r="E27" s="148" t="str">
        <f>IF('3 Staffing-Employee &amp; Contract'!$D26&lt;&gt;0,'3 Staffing-Employee &amp; Contract'!M26," ")</f>
        <v xml:space="preserve"> </v>
      </c>
      <c r="F27" s="148" t="str">
        <f>IF('3 Staffing-Employee &amp; Contract'!$D26&lt;&gt;0,'3 Staffing-Employee &amp; Contract'!N26," ")</f>
        <v xml:space="preserve"> </v>
      </c>
      <c r="G27" s="149" t="str">
        <f>IF('3 Staffing-Employee &amp; Contract'!$D26&lt;&gt;0,'3 Staffing-Employee &amp; Contract'!O26," ")</f>
        <v xml:space="preserve"> </v>
      </c>
      <c r="H27" s="323" t="str">
        <f>IF('3 Staffing-Employee &amp; Contract'!$D26&lt;&gt;0,'3 Staffing-Employee &amp; Contract'!R26," ")</f>
        <v xml:space="preserve"> </v>
      </c>
    </row>
    <row r="28" spans="1:8" s="71" customFormat="1" ht="18.2" customHeight="1" x14ac:dyDescent="0.2">
      <c r="A28" s="105" t="str">
        <f t="shared" si="0"/>
        <v>N</v>
      </c>
      <c r="B28" s="33">
        <f>'3 Staffing-Employee &amp; Contract'!B27</f>
        <v>21</v>
      </c>
      <c r="C28" s="146" t="str">
        <f>IF('3 Staffing-Employee &amp; Contract'!$D27&lt;&gt;0,'3 Staffing-Employee &amp; Contract'!D27,"")</f>
        <v/>
      </c>
      <c r="D28" s="147" t="str">
        <f>IF('3 Staffing-Employee &amp; Contract'!$D27&lt;&gt;0,'3 Staffing-Employee &amp; Contract'!P27," ")</f>
        <v xml:space="preserve"> </v>
      </c>
      <c r="E28" s="148" t="str">
        <f>IF('3 Staffing-Employee &amp; Contract'!$D27&lt;&gt;0,'3 Staffing-Employee &amp; Contract'!M27," ")</f>
        <v xml:space="preserve"> </v>
      </c>
      <c r="F28" s="148" t="str">
        <f>IF('3 Staffing-Employee &amp; Contract'!$D27&lt;&gt;0,'3 Staffing-Employee &amp; Contract'!N27," ")</f>
        <v xml:space="preserve"> </v>
      </c>
      <c r="G28" s="149" t="str">
        <f>IF('3 Staffing-Employee &amp; Contract'!$D27&lt;&gt;0,'3 Staffing-Employee &amp; Contract'!O27," ")</f>
        <v xml:space="preserve"> </v>
      </c>
      <c r="H28" s="323" t="str">
        <f>IF('3 Staffing-Employee &amp; Contract'!$D27&lt;&gt;0,'3 Staffing-Employee &amp; Contract'!R27," ")</f>
        <v xml:space="preserve"> </v>
      </c>
    </row>
    <row r="29" spans="1:8" s="71" customFormat="1" ht="18.2" customHeight="1" x14ac:dyDescent="0.2">
      <c r="A29" s="105" t="str">
        <f t="shared" si="0"/>
        <v>N</v>
      </c>
      <c r="B29" s="33">
        <f>'3 Staffing-Employee &amp; Contract'!B28</f>
        <v>22</v>
      </c>
      <c r="C29" s="146" t="str">
        <f>IF('3 Staffing-Employee &amp; Contract'!$D28&lt;&gt;0,'3 Staffing-Employee &amp; Contract'!D28,"")</f>
        <v/>
      </c>
      <c r="D29" s="147" t="str">
        <f>IF('3 Staffing-Employee &amp; Contract'!$D28&lt;&gt;0,'3 Staffing-Employee &amp; Contract'!P28," ")</f>
        <v xml:space="preserve"> </v>
      </c>
      <c r="E29" s="148" t="str">
        <f>IF('3 Staffing-Employee &amp; Contract'!$D28&lt;&gt;0,'3 Staffing-Employee &amp; Contract'!M28," ")</f>
        <v xml:space="preserve"> </v>
      </c>
      <c r="F29" s="148" t="str">
        <f>IF('3 Staffing-Employee &amp; Contract'!$D28&lt;&gt;0,'3 Staffing-Employee &amp; Contract'!N28," ")</f>
        <v xml:space="preserve"> </v>
      </c>
      <c r="G29" s="149" t="str">
        <f>IF('3 Staffing-Employee &amp; Contract'!$D28&lt;&gt;0,'3 Staffing-Employee &amp; Contract'!O28," ")</f>
        <v xml:space="preserve"> </v>
      </c>
      <c r="H29" s="323" t="str">
        <f>IF('3 Staffing-Employee &amp; Contract'!$D28&lt;&gt;0,'3 Staffing-Employee &amp; Contract'!R28," ")</f>
        <v xml:space="preserve"> </v>
      </c>
    </row>
    <row r="30" spans="1:8" s="71" customFormat="1" ht="18.2" customHeight="1" x14ac:dyDescent="0.2">
      <c r="A30" s="105" t="str">
        <f t="shared" si="0"/>
        <v>N</v>
      </c>
      <c r="B30" s="33">
        <f>'3 Staffing-Employee &amp; Contract'!B29</f>
        <v>23</v>
      </c>
      <c r="C30" s="146" t="str">
        <f>IF('3 Staffing-Employee &amp; Contract'!$D29&lt;&gt;0,'3 Staffing-Employee &amp; Contract'!D29,"")</f>
        <v/>
      </c>
      <c r="D30" s="147" t="str">
        <f>IF('3 Staffing-Employee &amp; Contract'!$D29&lt;&gt;0,'3 Staffing-Employee &amp; Contract'!P29," ")</f>
        <v xml:space="preserve"> </v>
      </c>
      <c r="E30" s="148" t="str">
        <f>IF('3 Staffing-Employee &amp; Contract'!$D29&lt;&gt;0,'3 Staffing-Employee &amp; Contract'!M29," ")</f>
        <v xml:space="preserve"> </v>
      </c>
      <c r="F30" s="148" t="str">
        <f>IF('3 Staffing-Employee &amp; Contract'!$D29&lt;&gt;0,'3 Staffing-Employee &amp; Contract'!N29," ")</f>
        <v xml:space="preserve"> </v>
      </c>
      <c r="G30" s="149" t="str">
        <f>IF('3 Staffing-Employee &amp; Contract'!$D29&lt;&gt;0,'3 Staffing-Employee &amp; Contract'!O29," ")</f>
        <v xml:space="preserve"> </v>
      </c>
      <c r="H30" s="323" t="str">
        <f>IF('3 Staffing-Employee &amp; Contract'!$D29&lt;&gt;0,'3 Staffing-Employee &amp; Contract'!R29," ")</f>
        <v xml:space="preserve"> </v>
      </c>
    </row>
    <row r="31" spans="1:8" s="71" customFormat="1" ht="18.2" customHeight="1" x14ac:dyDescent="0.2">
      <c r="A31" s="105" t="str">
        <f t="shared" si="0"/>
        <v>N</v>
      </c>
      <c r="B31" s="33">
        <f>'3 Staffing-Employee &amp; Contract'!B30</f>
        <v>24</v>
      </c>
      <c r="C31" s="146" t="str">
        <f>IF('3 Staffing-Employee &amp; Contract'!$D30&lt;&gt;0,'3 Staffing-Employee &amp; Contract'!D30,"")</f>
        <v/>
      </c>
      <c r="D31" s="147" t="str">
        <f>IF('3 Staffing-Employee &amp; Contract'!$D30&lt;&gt;0,'3 Staffing-Employee &amp; Contract'!P30," ")</f>
        <v xml:space="preserve"> </v>
      </c>
      <c r="E31" s="148" t="str">
        <f>IF('3 Staffing-Employee &amp; Contract'!$D30&lt;&gt;0,'3 Staffing-Employee &amp; Contract'!M30," ")</f>
        <v xml:space="preserve"> </v>
      </c>
      <c r="F31" s="148" t="str">
        <f>IF('3 Staffing-Employee &amp; Contract'!$D30&lt;&gt;0,'3 Staffing-Employee &amp; Contract'!N30," ")</f>
        <v xml:space="preserve"> </v>
      </c>
      <c r="G31" s="149" t="str">
        <f>IF('3 Staffing-Employee &amp; Contract'!$D30&lt;&gt;0,'3 Staffing-Employee &amp; Contract'!O30," ")</f>
        <v xml:space="preserve"> </v>
      </c>
      <c r="H31" s="323" t="str">
        <f>IF('3 Staffing-Employee &amp; Contract'!$D30&lt;&gt;0,'3 Staffing-Employee &amp; Contract'!R30," ")</f>
        <v xml:space="preserve"> </v>
      </c>
    </row>
    <row r="32" spans="1:8" s="71" customFormat="1" ht="18.2" customHeight="1" x14ac:dyDescent="0.2">
      <c r="A32" s="105" t="str">
        <f t="shared" si="0"/>
        <v>N</v>
      </c>
      <c r="B32" s="33">
        <f>'3 Staffing-Employee &amp; Contract'!B31</f>
        <v>25</v>
      </c>
      <c r="C32" s="146" t="str">
        <f>IF('3 Staffing-Employee &amp; Contract'!$D31&lt;&gt;0,'3 Staffing-Employee &amp; Contract'!D31,"")</f>
        <v/>
      </c>
      <c r="D32" s="147" t="str">
        <f>IF('3 Staffing-Employee &amp; Contract'!$D31&lt;&gt;0,'3 Staffing-Employee &amp; Contract'!P31," ")</f>
        <v xml:space="preserve"> </v>
      </c>
      <c r="E32" s="148" t="str">
        <f>IF('3 Staffing-Employee &amp; Contract'!$D31&lt;&gt;0,'3 Staffing-Employee &amp; Contract'!M31," ")</f>
        <v xml:space="preserve"> </v>
      </c>
      <c r="F32" s="148" t="str">
        <f>IF('3 Staffing-Employee &amp; Contract'!$D31&lt;&gt;0,'3 Staffing-Employee &amp; Contract'!N31," ")</f>
        <v xml:space="preserve"> </v>
      </c>
      <c r="G32" s="149" t="str">
        <f>IF('3 Staffing-Employee &amp; Contract'!$D31&lt;&gt;0,'3 Staffing-Employee &amp; Contract'!O31," ")</f>
        <v xml:space="preserve"> </v>
      </c>
      <c r="H32" s="323" t="str">
        <f>IF('3 Staffing-Employee &amp; Contract'!$D31&lt;&gt;0,'3 Staffing-Employee &amp; Contract'!R31," ")</f>
        <v xml:space="preserve"> </v>
      </c>
    </row>
    <row r="33" spans="1:8" s="71" customFormat="1" ht="18.2" customHeight="1" x14ac:dyDescent="0.2">
      <c r="A33" s="105" t="str">
        <f t="shared" si="0"/>
        <v>N</v>
      </c>
      <c r="B33" s="33">
        <f>'3 Staffing-Employee &amp; Contract'!B32</f>
        <v>26</v>
      </c>
      <c r="C33" s="146" t="str">
        <f>IF('3 Staffing-Employee &amp; Contract'!$D32&lt;&gt;0,'3 Staffing-Employee &amp; Contract'!D32,"")</f>
        <v/>
      </c>
      <c r="D33" s="147" t="str">
        <f>IF('3 Staffing-Employee &amp; Contract'!$D32&lt;&gt;0,'3 Staffing-Employee &amp; Contract'!P32," ")</f>
        <v xml:space="preserve"> </v>
      </c>
      <c r="E33" s="148" t="str">
        <f>IF('3 Staffing-Employee &amp; Contract'!$D32&lt;&gt;0,'3 Staffing-Employee &amp; Contract'!M32," ")</f>
        <v xml:space="preserve"> </v>
      </c>
      <c r="F33" s="148" t="str">
        <f>IF('3 Staffing-Employee &amp; Contract'!$D32&lt;&gt;0,'3 Staffing-Employee &amp; Contract'!N32," ")</f>
        <v xml:space="preserve"> </v>
      </c>
      <c r="G33" s="149" t="str">
        <f>IF('3 Staffing-Employee &amp; Contract'!$D32&lt;&gt;0,'3 Staffing-Employee &amp; Contract'!O32," ")</f>
        <v xml:space="preserve"> </v>
      </c>
      <c r="H33" s="323" t="str">
        <f>IF('3 Staffing-Employee &amp; Contract'!$D32&lt;&gt;0,'3 Staffing-Employee &amp; Contract'!R32," ")</f>
        <v xml:space="preserve"> </v>
      </c>
    </row>
    <row r="34" spans="1:8" s="71" customFormat="1" ht="18.2" customHeight="1" x14ac:dyDescent="0.2">
      <c r="A34" s="105" t="str">
        <f t="shared" si="0"/>
        <v>N</v>
      </c>
      <c r="B34" s="33">
        <f>'3 Staffing-Employee &amp; Contract'!B33</f>
        <v>27</v>
      </c>
      <c r="C34" s="146" t="str">
        <f>IF('3 Staffing-Employee &amp; Contract'!$D33&lt;&gt;0,'3 Staffing-Employee &amp; Contract'!D33,"")</f>
        <v/>
      </c>
      <c r="D34" s="147" t="str">
        <f>IF('3 Staffing-Employee &amp; Contract'!$D33&lt;&gt;0,'3 Staffing-Employee &amp; Contract'!P33," ")</f>
        <v xml:space="preserve"> </v>
      </c>
      <c r="E34" s="148" t="str">
        <f>IF('3 Staffing-Employee &amp; Contract'!$D33&lt;&gt;0,'3 Staffing-Employee &amp; Contract'!M33," ")</f>
        <v xml:space="preserve"> </v>
      </c>
      <c r="F34" s="148" t="str">
        <f>IF('3 Staffing-Employee &amp; Contract'!$D33&lt;&gt;0,'3 Staffing-Employee &amp; Contract'!N33," ")</f>
        <v xml:space="preserve"> </v>
      </c>
      <c r="G34" s="149" t="str">
        <f>IF('3 Staffing-Employee &amp; Contract'!$D33&lt;&gt;0,'3 Staffing-Employee &amp; Contract'!O33," ")</f>
        <v xml:space="preserve"> </v>
      </c>
      <c r="H34" s="323" t="str">
        <f>IF('3 Staffing-Employee &amp; Contract'!$D33&lt;&gt;0,'3 Staffing-Employee &amp; Contract'!R33," ")</f>
        <v xml:space="preserve"> </v>
      </c>
    </row>
    <row r="35" spans="1:8" s="71" customFormat="1" ht="18.2" customHeight="1" x14ac:dyDescent="0.2">
      <c r="A35" s="105" t="str">
        <f t="shared" si="0"/>
        <v>N</v>
      </c>
      <c r="B35" s="33">
        <f>'3 Staffing-Employee &amp; Contract'!B34</f>
        <v>28</v>
      </c>
      <c r="C35" s="146" t="str">
        <f>IF('3 Staffing-Employee &amp; Contract'!$D34&lt;&gt;0,'3 Staffing-Employee &amp; Contract'!D34,"")</f>
        <v/>
      </c>
      <c r="D35" s="147" t="str">
        <f>IF('3 Staffing-Employee &amp; Contract'!$D34&lt;&gt;0,'3 Staffing-Employee &amp; Contract'!P34," ")</f>
        <v xml:space="preserve"> </v>
      </c>
      <c r="E35" s="148" t="str">
        <f>IF('3 Staffing-Employee &amp; Contract'!$D34&lt;&gt;0,'3 Staffing-Employee &amp; Contract'!M34," ")</f>
        <v xml:space="preserve"> </v>
      </c>
      <c r="F35" s="148" t="str">
        <f>IF('3 Staffing-Employee &amp; Contract'!$D34&lt;&gt;0,'3 Staffing-Employee &amp; Contract'!N34," ")</f>
        <v xml:space="preserve"> </v>
      </c>
      <c r="G35" s="149" t="str">
        <f>IF('3 Staffing-Employee &amp; Contract'!$D34&lt;&gt;0,'3 Staffing-Employee &amp; Contract'!O34," ")</f>
        <v xml:space="preserve"> </v>
      </c>
      <c r="H35" s="323" t="str">
        <f>IF('3 Staffing-Employee &amp; Contract'!$D34&lt;&gt;0,'3 Staffing-Employee &amp; Contract'!R34," ")</f>
        <v xml:space="preserve"> </v>
      </c>
    </row>
    <row r="36" spans="1:8" s="71" customFormat="1" ht="18.2" customHeight="1" x14ac:dyDescent="0.2">
      <c r="A36" s="105" t="str">
        <f t="shared" si="0"/>
        <v>N</v>
      </c>
      <c r="B36" s="33">
        <f>'3 Staffing-Employee &amp; Contract'!B35</f>
        <v>29</v>
      </c>
      <c r="C36" s="146" t="str">
        <f>IF('3 Staffing-Employee &amp; Contract'!$D35&lt;&gt;0,'3 Staffing-Employee &amp; Contract'!D35,"")</f>
        <v/>
      </c>
      <c r="D36" s="147" t="str">
        <f>IF('3 Staffing-Employee &amp; Contract'!$D35&lt;&gt;0,'3 Staffing-Employee &amp; Contract'!P35," ")</f>
        <v xml:space="preserve"> </v>
      </c>
      <c r="E36" s="148" t="str">
        <f>IF('3 Staffing-Employee &amp; Contract'!$D35&lt;&gt;0,'3 Staffing-Employee &amp; Contract'!M35," ")</f>
        <v xml:space="preserve"> </v>
      </c>
      <c r="F36" s="148" t="str">
        <f>IF('3 Staffing-Employee &amp; Contract'!$D35&lt;&gt;0,'3 Staffing-Employee &amp; Contract'!N35," ")</f>
        <v xml:space="preserve"> </v>
      </c>
      <c r="G36" s="149" t="str">
        <f>IF('3 Staffing-Employee &amp; Contract'!$D35&lt;&gt;0,'3 Staffing-Employee &amp; Contract'!O35," ")</f>
        <v xml:space="preserve"> </v>
      </c>
      <c r="H36" s="323" t="str">
        <f>IF('3 Staffing-Employee &amp; Contract'!$D35&lt;&gt;0,'3 Staffing-Employee &amp; Contract'!R35," ")</f>
        <v xml:space="preserve"> </v>
      </c>
    </row>
    <row r="37" spans="1:8" s="71" customFormat="1" ht="18.2" customHeight="1" x14ac:dyDescent="0.2">
      <c r="A37" s="105" t="str">
        <f t="shared" si="0"/>
        <v>N</v>
      </c>
      <c r="B37" s="33">
        <f>'3 Staffing-Employee &amp; Contract'!B36</f>
        <v>30</v>
      </c>
      <c r="C37" s="146" t="str">
        <f>IF('3 Staffing-Employee &amp; Contract'!$D36&lt;&gt;0,'3 Staffing-Employee &amp; Contract'!D36,"")</f>
        <v/>
      </c>
      <c r="D37" s="147" t="str">
        <f>IF('3 Staffing-Employee &amp; Contract'!$D36&lt;&gt;0,'3 Staffing-Employee &amp; Contract'!P36," ")</f>
        <v xml:space="preserve"> </v>
      </c>
      <c r="E37" s="148" t="str">
        <f>IF('3 Staffing-Employee &amp; Contract'!$D36&lt;&gt;0,'3 Staffing-Employee &amp; Contract'!M36," ")</f>
        <v xml:space="preserve"> </v>
      </c>
      <c r="F37" s="148" t="str">
        <f>IF('3 Staffing-Employee &amp; Contract'!$D36&lt;&gt;0,'3 Staffing-Employee &amp; Contract'!N36," ")</f>
        <v xml:space="preserve"> </v>
      </c>
      <c r="G37" s="149" t="str">
        <f>IF('3 Staffing-Employee &amp; Contract'!$D36&lt;&gt;0,'3 Staffing-Employee &amp; Contract'!O36," ")</f>
        <v xml:space="preserve"> </v>
      </c>
      <c r="H37" s="323" t="str">
        <f>IF('3 Staffing-Employee &amp; Contract'!$D36&lt;&gt;0,'3 Staffing-Employee &amp; Contract'!R36," ")</f>
        <v xml:space="preserve"> </v>
      </c>
    </row>
    <row r="38" spans="1:8" s="71" customFormat="1" ht="18.2" customHeight="1" x14ac:dyDescent="0.2">
      <c r="A38" s="105" t="str">
        <f t="shared" si="0"/>
        <v>N</v>
      </c>
      <c r="B38" s="33">
        <f>'3 Staffing-Employee &amp; Contract'!B37</f>
        <v>31</v>
      </c>
      <c r="C38" s="146" t="str">
        <f>IF('3 Staffing-Employee &amp; Contract'!$D37&lt;&gt;0,'3 Staffing-Employee &amp; Contract'!D37,"")</f>
        <v/>
      </c>
      <c r="D38" s="147" t="str">
        <f>IF('3 Staffing-Employee &amp; Contract'!$D37&lt;&gt;0,'3 Staffing-Employee &amp; Contract'!P37," ")</f>
        <v xml:space="preserve"> </v>
      </c>
      <c r="E38" s="148" t="str">
        <f>IF('3 Staffing-Employee &amp; Contract'!$D37&lt;&gt;0,'3 Staffing-Employee &amp; Contract'!M37," ")</f>
        <v xml:space="preserve"> </v>
      </c>
      <c r="F38" s="148" t="str">
        <f>IF('3 Staffing-Employee &amp; Contract'!$D37&lt;&gt;0,'3 Staffing-Employee &amp; Contract'!N37," ")</f>
        <v xml:space="preserve"> </v>
      </c>
      <c r="G38" s="149" t="str">
        <f>IF('3 Staffing-Employee &amp; Contract'!$D37&lt;&gt;0,'3 Staffing-Employee &amp; Contract'!O37," ")</f>
        <v xml:space="preserve"> </v>
      </c>
      <c r="H38" s="323" t="str">
        <f>IF('3 Staffing-Employee &amp; Contract'!$D37&lt;&gt;0,'3 Staffing-Employee &amp; Contract'!R37," ")</f>
        <v xml:space="preserve"> </v>
      </c>
    </row>
    <row r="39" spans="1:8" s="71" customFormat="1" ht="18.2" customHeight="1" x14ac:dyDescent="0.2">
      <c r="A39" s="105" t="str">
        <f t="shared" si="0"/>
        <v>N</v>
      </c>
      <c r="B39" s="33">
        <f>'3 Staffing-Employee &amp; Contract'!B38</f>
        <v>32</v>
      </c>
      <c r="C39" s="146" t="str">
        <f>IF('3 Staffing-Employee &amp; Contract'!$D38&lt;&gt;0,'3 Staffing-Employee &amp; Contract'!D38,"")</f>
        <v/>
      </c>
      <c r="D39" s="147" t="str">
        <f>IF('3 Staffing-Employee &amp; Contract'!$D38&lt;&gt;0,'3 Staffing-Employee &amp; Contract'!P38," ")</f>
        <v xml:space="preserve"> </v>
      </c>
      <c r="E39" s="148" t="str">
        <f>IF('3 Staffing-Employee &amp; Contract'!$D38&lt;&gt;0,'3 Staffing-Employee &amp; Contract'!M38," ")</f>
        <v xml:space="preserve"> </v>
      </c>
      <c r="F39" s="148" t="str">
        <f>IF('3 Staffing-Employee &amp; Contract'!$D38&lt;&gt;0,'3 Staffing-Employee &amp; Contract'!N38," ")</f>
        <v xml:space="preserve"> </v>
      </c>
      <c r="G39" s="149" t="str">
        <f>IF('3 Staffing-Employee &amp; Contract'!$D38&lt;&gt;0,'3 Staffing-Employee &amp; Contract'!O38," ")</f>
        <v xml:space="preserve"> </v>
      </c>
      <c r="H39" s="323" t="str">
        <f>IF('3 Staffing-Employee &amp; Contract'!$D38&lt;&gt;0,'3 Staffing-Employee &amp; Contract'!R38," ")</f>
        <v xml:space="preserve"> </v>
      </c>
    </row>
    <row r="40" spans="1:8" s="71" customFormat="1" ht="18.2" customHeight="1" x14ac:dyDescent="0.2">
      <c r="A40" s="105" t="str">
        <f t="shared" si="0"/>
        <v>N</v>
      </c>
      <c r="B40" s="33">
        <f>'3 Staffing-Employee &amp; Contract'!B39</f>
        <v>33</v>
      </c>
      <c r="C40" s="146" t="str">
        <f>IF('3 Staffing-Employee &amp; Contract'!$D39&lt;&gt;0,'3 Staffing-Employee &amp; Contract'!D39,"")</f>
        <v/>
      </c>
      <c r="D40" s="147" t="str">
        <f>IF('3 Staffing-Employee &amp; Contract'!$D39&lt;&gt;0,'3 Staffing-Employee &amp; Contract'!P39," ")</f>
        <v xml:space="preserve"> </v>
      </c>
      <c r="E40" s="148" t="str">
        <f>IF('3 Staffing-Employee &amp; Contract'!$D39&lt;&gt;0,'3 Staffing-Employee &amp; Contract'!M39," ")</f>
        <v xml:space="preserve"> </v>
      </c>
      <c r="F40" s="148" t="str">
        <f>IF('3 Staffing-Employee &amp; Contract'!$D39&lt;&gt;0,'3 Staffing-Employee &amp; Contract'!N39," ")</f>
        <v xml:space="preserve"> </v>
      </c>
      <c r="G40" s="149" t="str">
        <f>IF('3 Staffing-Employee &amp; Contract'!$D39&lt;&gt;0,'3 Staffing-Employee &amp; Contract'!O39," ")</f>
        <v xml:space="preserve"> </v>
      </c>
      <c r="H40" s="323" t="str">
        <f>IF('3 Staffing-Employee &amp; Contract'!$D39&lt;&gt;0,'3 Staffing-Employee &amp; Contract'!R39," ")</f>
        <v xml:space="preserve"> </v>
      </c>
    </row>
    <row r="41" spans="1:8" s="71" customFormat="1" ht="18.2" customHeight="1" x14ac:dyDescent="0.2">
      <c r="A41" s="105" t="str">
        <f t="shared" si="0"/>
        <v>N</v>
      </c>
      <c r="B41" s="33">
        <f>'3 Staffing-Employee &amp; Contract'!B40</f>
        <v>34</v>
      </c>
      <c r="C41" s="146" t="str">
        <f>IF('3 Staffing-Employee &amp; Contract'!$D40&lt;&gt;0,'3 Staffing-Employee &amp; Contract'!D40,"")</f>
        <v/>
      </c>
      <c r="D41" s="147" t="str">
        <f>IF('3 Staffing-Employee &amp; Contract'!$D40&lt;&gt;0,'3 Staffing-Employee &amp; Contract'!P40," ")</f>
        <v xml:space="preserve"> </v>
      </c>
      <c r="E41" s="148" t="str">
        <f>IF('3 Staffing-Employee &amp; Contract'!$D40&lt;&gt;0,'3 Staffing-Employee &amp; Contract'!M40," ")</f>
        <v xml:space="preserve"> </v>
      </c>
      <c r="F41" s="148" t="str">
        <f>IF('3 Staffing-Employee &amp; Contract'!$D40&lt;&gt;0,'3 Staffing-Employee &amp; Contract'!N40," ")</f>
        <v xml:space="preserve"> </v>
      </c>
      <c r="G41" s="149" t="str">
        <f>IF('3 Staffing-Employee &amp; Contract'!$D40&lt;&gt;0,'3 Staffing-Employee &amp; Contract'!O40," ")</f>
        <v xml:space="preserve"> </v>
      </c>
      <c r="H41" s="323" t="str">
        <f>IF('3 Staffing-Employee &amp; Contract'!$D40&lt;&gt;0,'3 Staffing-Employee &amp; Contract'!R40," ")</f>
        <v xml:space="preserve"> </v>
      </c>
    </row>
    <row r="42" spans="1:8" s="71" customFormat="1" ht="18.2" customHeight="1" x14ac:dyDescent="0.2">
      <c r="A42" s="105" t="str">
        <f t="shared" si="0"/>
        <v>N</v>
      </c>
      <c r="B42" s="33">
        <f>'3 Staffing-Employee &amp; Contract'!B41</f>
        <v>35</v>
      </c>
      <c r="C42" s="150" t="str">
        <f>IF('3 Staffing-Employee &amp; Contract'!$D41&lt;&gt;0,'3 Staffing-Employee &amp; Contract'!D41,"")</f>
        <v/>
      </c>
      <c r="D42" s="151" t="str">
        <f>IF('3 Staffing-Employee &amp; Contract'!$D41&lt;&gt;0,'3 Staffing-Employee &amp; Contract'!P41," ")</f>
        <v xml:space="preserve"> </v>
      </c>
      <c r="E42" s="152" t="str">
        <f>IF('3 Staffing-Employee &amp; Contract'!$D41&lt;&gt;0,'3 Staffing-Employee &amp; Contract'!M41," ")</f>
        <v xml:space="preserve"> </v>
      </c>
      <c r="F42" s="152" t="str">
        <f>IF('3 Staffing-Employee &amp; Contract'!$D41&lt;&gt;0,'3 Staffing-Employee &amp; Contract'!N41," ")</f>
        <v xml:space="preserve"> </v>
      </c>
      <c r="G42" s="153" t="str">
        <f>IF('3 Staffing-Employee &amp; Contract'!$D41&lt;&gt;0,'3 Staffing-Employee &amp; Contract'!O41," ")</f>
        <v xml:space="preserve"> </v>
      </c>
      <c r="H42" s="324" t="str">
        <f>IF('3 Staffing-Employee &amp; Contract'!$D41&lt;&gt;0,'3 Staffing-Employee &amp; Contract'!R41," ")</f>
        <v xml:space="preserve"> </v>
      </c>
    </row>
    <row r="43" spans="1:8" s="71" customFormat="1" ht="18.2" customHeight="1" x14ac:dyDescent="0.2">
      <c r="A43" s="166" t="str">
        <f>IF(COUNTIF(A44:A78,"Y")&gt;0,"Y","N")</f>
        <v>N</v>
      </c>
      <c r="B43" s="33"/>
      <c r="C43" s="141" t="s">
        <v>42</v>
      </c>
      <c r="D43" s="142"/>
      <c r="E43" s="143"/>
      <c r="F43" s="143"/>
      <c r="G43" s="144"/>
      <c r="H43" s="325"/>
    </row>
    <row r="44" spans="1:8" s="71" customFormat="1" ht="18.2" customHeight="1" x14ac:dyDescent="0.2">
      <c r="A44" s="105" t="str">
        <f t="shared" ref="A44:A78" si="1">IF(C44&lt;&gt;"","Y",IF(H44&lt;0.1,"Y","N"))</f>
        <v>N</v>
      </c>
      <c r="B44" s="33">
        <f>'3 Staffing-Employee &amp; Contract'!B45</f>
        <v>1</v>
      </c>
      <c r="C44" s="146" t="str">
        <f>IF('3 Staffing-Employee &amp; Contract'!$D45&lt;&gt;0,'3 Staffing-Employee &amp; Contract'!D45,"")</f>
        <v/>
      </c>
      <c r="D44" s="147" t="str">
        <f>IF('3 Staffing-Employee &amp; Contract'!$D45&lt;&gt;0,'3 Staffing-Employee &amp; Contract'!P45," ")</f>
        <v xml:space="preserve"> </v>
      </c>
      <c r="E44" s="148" t="str">
        <f>IF('3 Staffing-Employee &amp; Contract'!$D45&lt;&gt;0,'3 Staffing-Employee &amp; Contract'!M45," ")</f>
        <v xml:space="preserve"> </v>
      </c>
      <c r="F44" s="148" t="str">
        <f>IF('3 Staffing-Employee &amp; Contract'!$D45&lt;&gt;0,'3 Staffing-Employee &amp; Contract'!N45," ")</f>
        <v xml:space="preserve"> </v>
      </c>
      <c r="G44" s="149" t="str">
        <f>IF('3 Staffing-Employee &amp; Contract'!$D45&lt;&gt;0,'3 Staffing-Employee &amp; Contract'!O45," ")</f>
        <v xml:space="preserve"> </v>
      </c>
      <c r="H44" s="323" t="str">
        <f>IF('3 Staffing-Employee &amp; Contract'!$D45&lt;&gt;0,'3 Staffing-Employee &amp; Contract'!R45," ")</f>
        <v xml:space="preserve"> </v>
      </c>
    </row>
    <row r="45" spans="1:8" s="71" customFormat="1" ht="18.2" customHeight="1" x14ac:dyDescent="0.2">
      <c r="A45" s="105" t="str">
        <f t="shared" si="1"/>
        <v>N</v>
      </c>
      <c r="B45" s="33">
        <f>'3 Staffing-Employee &amp; Contract'!B46</f>
        <v>2</v>
      </c>
      <c r="C45" s="146" t="str">
        <f>IF('3 Staffing-Employee &amp; Contract'!$D46&lt;&gt;0,'3 Staffing-Employee &amp; Contract'!D46,"")</f>
        <v/>
      </c>
      <c r="D45" s="147" t="str">
        <f>IF('3 Staffing-Employee &amp; Contract'!$D46&lt;&gt;0,'3 Staffing-Employee &amp; Contract'!P46," ")</f>
        <v xml:space="preserve"> </v>
      </c>
      <c r="E45" s="148" t="str">
        <f>IF('3 Staffing-Employee &amp; Contract'!$D46&lt;&gt;0,'3 Staffing-Employee &amp; Contract'!M46," ")</f>
        <v xml:space="preserve"> </v>
      </c>
      <c r="F45" s="148" t="str">
        <f>IF('3 Staffing-Employee &amp; Contract'!$D46&lt;&gt;0,'3 Staffing-Employee &amp; Contract'!N46," ")</f>
        <v xml:space="preserve"> </v>
      </c>
      <c r="G45" s="149" t="str">
        <f>IF('3 Staffing-Employee &amp; Contract'!$D46&lt;&gt;0,'3 Staffing-Employee &amp; Contract'!O46," ")</f>
        <v xml:space="preserve"> </v>
      </c>
      <c r="H45" s="323" t="str">
        <f>IF('3 Staffing-Employee &amp; Contract'!$D46&lt;&gt;0,'3 Staffing-Employee &amp; Contract'!R46," ")</f>
        <v xml:space="preserve"> </v>
      </c>
    </row>
    <row r="46" spans="1:8" s="71" customFormat="1" ht="18.2" customHeight="1" x14ac:dyDescent="0.2">
      <c r="A46" s="105" t="str">
        <f t="shared" si="1"/>
        <v>N</v>
      </c>
      <c r="B46" s="33">
        <f>'3 Staffing-Employee &amp; Contract'!B47</f>
        <v>3</v>
      </c>
      <c r="C46" s="146" t="str">
        <f>IF('3 Staffing-Employee &amp; Contract'!$D47&lt;&gt;0,'3 Staffing-Employee &amp; Contract'!D47,"")</f>
        <v/>
      </c>
      <c r="D46" s="147" t="str">
        <f>IF('3 Staffing-Employee &amp; Contract'!$D47&lt;&gt;0,'3 Staffing-Employee &amp; Contract'!P47," ")</f>
        <v xml:space="preserve"> </v>
      </c>
      <c r="E46" s="148" t="str">
        <f>IF('3 Staffing-Employee &amp; Contract'!$D47&lt;&gt;0,'3 Staffing-Employee &amp; Contract'!M47," ")</f>
        <v xml:space="preserve"> </v>
      </c>
      <c r="F46" s="148" t="str">
        <f>IF('3 Staffing-Employee &amp; Contract'!$D47&lt;&gt;0,'3 Staffing-Employee &amp; Contract'!N47," ")</f>
        <v xml:space="preserve"> </v>
      </c>
      <c r="G46" s="149" t="str">
        <f>IF('3 Staffing-Employee &amp; Contract'!$D47&lt;&gt;0,'3 Staffing-Employee &amp; Contract'!O47," ")</f>
        <v xml:space="preserve"> </v>
      </c>
      <c r="H46" s="323" t="str">
        <f>IF('3 Staffing-Employee &amp; Contract'!$D47&lt;&gt;0,'3 Staffing-Employee &amp; Contract'!R47," ")</f>
        <v xml:space="preserve"> </v>
      </c>
    </row>
    <row r="47" spans="1:8" s="71" customFormat="1" ht="18.2" customHeight="1" x14ac:dyDescent="0.2">
      <c r="A47" s="105" t="str">
        <f t="shared" si="1"/>
        <v>N</v>
      </c>
      <c r="B47" s="33">
        <f>'3 Staffing-Employee &amp; Contract'!B48</f>
        <v>4</v>
      </c>
      <c r="C47" s="146" t="str">
        <f>IF('3 Staffing-Employee &amp; Contract'!$D48&lt;&gt;0,'3 Staffing-Employee &amp; Contract'!D48,"")</f>
        <v/>
      </c>
      <c r="D47" s="147" t="str">
        <f>IF('3 Staffing-Employee &amp; Contract'!$D48&lt;&gt;0,'3 Staffing-Employee &amp; Contract'!P48," ")</f>
        <v xml:space="preserve"> </v>
      </c>
      <c r="E47" s="148" t="str">
        <f>IF('3 Staffing-Employee &amp; Contract'!$D48&lt;&gt;0,'3 Staffing-Employee &amp; Contract'!M48," ")</f>
        <v xml:space="preserve"> </v>
      </c>
      <c r="F47" s="148" t="str">
        <f>IF('3 Staffing-Employee &amp; Contract'!$D48&lt;&gt;0,'3 Staffing-Employee &amp; Contract'!N48," ")</f>
        <v xml:space="preserve"> </v>
      </c>
      <c r="G47" s="149" t="str">
        <f>IF('3 Staffing-Employee &amp; Contract'!$D48&lt;&gt;0,'3 Staffing-Employee &amp; Contract'!O48," ")</f>
        <v xml:space="preserve"> </v>
      </c>
      <c r="H47" s="323" t="str">
        <f>IF('3 Staffing-Employee &amp; Contract'!$D48&lt;&gt;0,'3 Staffing-Employee &amp; Contract'!R48," ")</f>
        <v xml:space="preserve"> </v>
      </c>
    </row>
    <row r="48" spans="1:8" s="71" customFormat="1" ht="18.2" customHeight="1" x14ac:dyDescent="0.2">
      <c r="A48" s="105" t="str">
        <f t="shared" si="1"/>
        <v>N</v>
      </c>
      <c r="B48" s="33">
        <f>'3 Staffing-Employee &amp; Contract'!B49</f>
        <v>5</v>
      </c>
      <c r="C48" s="146" t="str">
        <f>IF('3 Staffing-Employee &amp; Contract'!$D49&lt;&gt;0,'3 Staffing-Employee &amp; Contract'!D49,"")</f>
        <v/>
      </c>
      <c r="D48" s="147" t="str">
        <f>IF('3 Staffing-Employee &amp; Contract'!$D49&lt;&gt;0,'3 Staffing-Employee &amp; Contract'!P49," ")</f>
        <v xml:space="preserve"> </v>
      </c>
      <c r="E48" s="148" t="str">
        <f>IF('3 Staffing-Employee &amp; Contract'!$D49&lt;&gt;0,'3 Staffing-Employee &amp; Contract'!M49," ")</f>
        <v xml:space="preserve"> </v>
      </c>
      <c r="F48" s="148" t="str">
        <f>IF('3 Staffing-Employee &amp; Contract'!$D49&lt;&gt;0,'3 Staffing-Employee &amp; Contract'!N49," ")</f>
        <v xml:space="preserve"> </v>
      </c>
      <c r="G48" s="149" t="str">
        <f>IF('3 Staffing-Employee &amp; Contract'!$D49&lt;&gt;0,'3 Staffing-Employee &amp; Contract'!O49," ")</f>
        <v xml:space="preserve"> </v>
      </c>
      <c r="H48" s="323" t="str">
        <f>IF('3 Staffing-Employee &amp; Contract'!$D49&lt;&gt;0,'3 Staffing-Employee &amp; Contract'!R49," ")</f>
        <v xml:space="preserve"> </v>
      </c>
    </row>
    <row r="49" spans="1:8" s="71" customFormat="1" ht="18.2" customHeight="1" x14ac:dyDescent="0.2">
      <c r="A49" s="105" t="str">
        <f t="shared" si="1"/>
        <v>N</v>
      </c>
      <c r="B49" s="33">
        <f>'3 Staffing-Employee &amp; Contract'!B50</f>
        <v>6</v>
      </c>
      <c r="C49" s="146" t="str">
        <f>IF('3 Staffing-Employee &amp; Contract'!$D50&lt;&gt;0,'3 Staffing-Employee &amp; Contract'!D50,"")</f>
        <v/>
      </c>
      <c r="D49" s="147" t="str">
        <f>IF('3 Staffing-Employee &amp; Contract'!$D50&lt;&gt;0,'3 Staffing-Employee &amp; Contract'!P50," ")</f>
        <v xml:space="preserve"> </v>
      </c>
      <c r="E49" s="148" t="str">
        <f>IF('3 Staffing-Employee &amp; Contract'!$D50&lt;&gt;0,'3 Staffing-Employee &amp; Contract'!M50," ")</f>
        <v xml:space="preserve"> </v>
      </c>
      <c r="F49" s="148" t="str">
        <f>IF('3 Staffing-Employee &amp; Contract'!$D50&lt;&gt;0,'3 Staffing-Employee &amp; Contract'!N50," ")</f>
        <v xml:space="preserve"> </v>
      </c>
      <c r="G49" s="149" t="str">
        <f>IF('3 Staffing-Employee &amp; Contract'!$D50&lt;&gt;0,'3 Staffing-Employee &amp; Contract'!O50," ")</f>
        <v xml:space="preserve"> </v>
      </c>
      <c r="H49" s="323" t="str">
        <f>IF('3 Staffing-Employee &amp; Contract'!$D50&lt;&gt;0,'3 Staffing-Employee &amp; Contract'!R50," ")</f>
        <v xml:space="preserve"> </v>
      </c>
    </row>
    <row r="50" spans="1:8" s="71" customFormat="1" ht="18.2" customHeight="1" x14ac:dyDescent="0.2">
      <c r="A50" s="105" t="str">
        <f t="shared" si="1"/>
        <v>N</v>
      </c>
      <c r="B50" s="33">
        <f>'3 Staffing-Employee &amp; Contract'!B51</f>
        <v>7</v>
      </c>
      <c r="C50" s="146" t="str">
        <f>IF('3 Staffing-Employee &amp; Contract'!$D51&lt;&gt;0,'3 Staffing-Employee &amp; Contract'!D51,"")</f>
        <v/>
      </c>
      <c r="D50" s="147" t="str">
        <f>IF('3 Staffing-Employee &amp; Contract'!$D51&lt;&gt;0,'3 Staffing-Employee &amp; Contract'!P51," ")</f>
        <v xml:space="preserve"> </v>
      </c>
      <c r="E50" s="148" t="str">
        <f>IF('3 Staffing-Employee &amp; Contract'!$D51&lt;&gt;0,'3 Staffing-Employee &amp; Contract'!M51," ")</f>
        <v xml:space="preserve"> </v>
      </c>
      <c r="F50" s="148" t="str">
        <f>IF('3 Staffing-Employee &amp; Contract'!$D51&lt;&gt;0,'3 Staffing-Employee &amp; Contract'!N51," ")</f>
        <v xml:space="preserve"> </v>
      </c>
      <c r="G50" s="149" t="str">
        <f>IF('3 Staffing-Employee &amp; Contract'!$D51&lt;&gt;0,'3 Staffing-Employee &amp; Contract'!O51," ")</f>
        <v xml:space="preserve"> </v>
      </c>
      <c r="H50" s="323" t="str">
        <f>IF('3 Staffing-Employee &amp; Contract'!$D51&lt;&gt;0,'3 Staffing-Employee &amp; Contract'!R51," ")</f>
        <v xml:space="preserve"> </v>
      </c>
    </row>
    <row r="51" spans="1:8" s="71" customFormat="1" ht="18.2" customHeight="1" x14ac:dyDescent="0.2">
      <c r="A51" s="105" t="str">
        <f t="shared" si="1"/>
        <v>N</v>
      </c>
      <c r="B51" s="33">
        <f>'3 Staffing-Employee &amp; Contract'!B52</f>
        <v>8</v>
      </c>
      <c r="C51" s="146" t="str">
        <f>IF('3 Staffing-Employee &amp; Contract'!$D52&lt;&gt;0,'3 Staffing-Employee &amp; Contract'!D52,"")</f>
        <v/>
      </c>
      <c r="D51" s="147" t="str">
        <f>IF('3 Staffing-Employee &amp; Contract'!$D52&lt;&gt;0,'3 Staffing-Employee &amp; Contract'!P52," ")</f>
        <v xml:space="preserve"> </v>
      </c>
      <c r="E51" s="148" t="str">
        <f>IF('3 Staffing-Employee &amp; Contract'!$D52&lt;&gt;0,'3 Staffing-Employee &amp; Contract'!M52," ")</f>
        <v xml:space="preserve"> </v>
      </c>
      <c r="F51" s="148" t="str">
        <f>IF('3 Staffing-Employee &amp; Contract'!$D52&lt;&gt;0,'3 Staffing-Employee &amp; Contract'!N52," ")</f>
        <v xml:space="preserve"> </v>
      </c>
      <c r="G51" s="149" t="str">
        <f>IF('3 Staffing-Employee &amp; Contract'!$D52&lt;&gt;0,'3 Staffing-Employee &amp; Contract'!O52," ")</f>
        <v xml:space="preserve"> </v>
      </c>
      <c r="H51" s="323" t="str">
        <f>IF('3 Staffing-Employee &amp; Contract'!$D52&lt;&gt;0,'3 Staffing-Employee &amp; Contract'!R52," ")</f>
        <v xml:space="preserve"> </v>
      </c>
    </row>
    <row r="52" spans="1:8" s="71" customFormat="1" ht="18.2" customHeight="1" x14ac:dyDescent="0.2">
      <c r="A52" s="105" t="str">
        <f t="shared" si="1"/>
        <v>N</v>
      </c>
      <c r="B52" s="33">
        <f>'3 Staffing-Employee &amp; Contract'!B53</f>
        <v>9</v>
      </c>
      <c r="C52" s="146" t="str">
        <f>IF('3 Staffing-Employee &amp; Contract'!$D53&lt;&gt;0,'3 Staffing-Employee &amp; Contract'!D53,"")</f>
        <v/>
      </c>
      <c r="D52" s="147" t="str">
        <f>IF('3 Staffing-Employee &amp; Contract'!$D53&lt;&gt;0,'3 Staffing-Employee &amp; Contract'!P53," ")</f>
        <v xml:space="preserve"> </v>
      </c>
      <c r="E52" s="148" t="str">
        <f>IF('3 Staffing-Employee &amp; Contract'!$D53&lt;&gt;0,'3 Staffing-Employee &amp; Contract'!M53," ")</f>
        <v xml:space="preserve"> </v>
      </c>
      <c r="F52" s="148" t="str">
        <f>IF('3 Staffing-Employee &amp; Contract'!$D53&lt;&gt;0,'3 Staffing-Employee &amp; Contract'!N53," ")</f>
        <v xml:space="preserve"> </v>
      </c>
      <c r="G52" s="149" t="str">
        <f>IF('3 Staffing-Employee &amp; Contract'!$D53&lt;&gt;0,'3 Staffing-Employee &amp; Contract'!O53," ")</f>
        <v xml:space="preserve"> </v>
      </c>
      <c r="H52" s="323" t="str">
        <f>IF('3 Staffing-Employee &amp; Contract'!$D53&lt;&gt;0,'3 Staffing-Employee &amp; Contract'!R53," ")</f>
        <v xml:space="preserve"> </v>
      </c>
    </row>
    <row r="53" spans="1:8" s="71" customFormat="1" ht="18.2" customHeight="1" collapsed="1" x14ac:dyDescent="0.2">
      <c r="A53" s="105" t="str">
        <f t="shared" si="1"/>
        <v>N</v>
      </c>
      <c r="B53" s="33">
        <f>'3 Staffing-Employee &amp; Contract'!B54</f>
        <v>10</v>
      </c>
      <c r="C53" s="146" t="str">
        <f>IF('3 Staffing-Employee &amp; Contract'!$D54&lt;&gt;0,'3 Staffing-Employee &amp; Contract'!D54,"")</f>
        <v/>
      </c>
      <c r="D53" s="147" t="str">
        <f>IF('3 Staffing-Employee &amp; Contract'!$D54&lt;&gt;0,'3 Staffing-Employee &amp; Contract'!P54," ")</f>
        <v xml:space="preserve"> </v>
      </c>
      <c r="E53" s="148" t="str">
        <f>IF('3 Staffing-Employee &amp; Contract'!$D54&lt;&gt;0,'3 Staffing-Employee &amp; Contract'!M54," ")</f>
        <v xml:space="preserve"> </v>
      </c>
      <c r="F53" s="148" t="str">
        <f>IF('3 Staffing-Employee &amp; Contract'!$D54&lt;&gt;0,'3 Staffing-Employee &amp; Contract'!N54," ")</f>
        <v xml:space="preserve"> </v>
      </c>
      <c r="G53" s="149" t="str">
        <f>IF('3 Staffing-Employee &amp; Contract'!$D54&lt;&gt;0,'3 Staffing-Employee &amp; Contract'!O54," ")</f>
        <v xml:space="preserve"> </v>
      </c>
      <c r="H53" s="323" t="str">
        <f>IF('3 Staffing-Employee &amp; Contract'!$D54&lt;&gt;0,'3 Staffing-Employee &amp; Contract'!R54," ")</f>
        <v xml:space="preserve"> </v>
      </c>
    </row>
    <row r="54" spans="1:8" s="71" customFormat="1" ht="18.2" customHeight="1" x14ac:dyDescent="0.2">
      <c r="A54" s="105" t="str">
        <f t="shared" si="1"/>
        <v>N</v>
      </c>
      <c r="B54" s="33">
        <f>'3 Staffing-Employee &amp; Contract'!B55</f>
        <v>11</v>
      </c>
      <c r="C54" s="146" t="str">
        <f>IF('3 Staffing-Employee &amp; Contract'!$D55&lt;&gt;0,'3 Staffing-Employee &amp; Contract'!D55,"")</f>
        <v/>
      </c>
      <c r="D54" s="147" t="str">
        <f>IF('3 Staffing-Employee &amp; Contract'!$D55&lt;&gt;0,'3 Staffing-Employee &amp; Contract'!P55," ")</f>
        <v xml:space="preserve"> </v>
      </c>
      <c r="E54" s="148" t="str">
        <f>IF('3 Staffing-Employee &amp; Contract'!$D55&lt;&gt;0,'3 Staffing-Employee &amp; Contract'!M55," ")</f>
        <v xml:space="preserve"> </v>
      </c>
      <c r="F54" s="148" t="str">
        <f>IF('3 Staffing-Employee &amp; Contract'!$D55&lt;&gt;0,'3 Staffing-Employee &amp; Contract'!N55," ")</f>
        <v xml:space="preserve"> </v>
      </c>
      <c r="G54" s="149" t="str">
        <f>IF('3 Staffing-Employee &amp; Contract'!$D55&lt;&gt;0,'3 Staffing-Employee &amp; Contract'!O55," ")</f>
        <v xml:space="preserve"> </v>
      </c>
      <c r="H54" s="323" t="str">
        <f>IF('3 Staffing-Employee &amp; Contract'!$D55&lt;&gt;0,'3 Staffing-Employee &amp; Contract'!R55," ")</f>
        <v xml:space="preserve"> </v>
      </c>
    </row>
    <row r="55" spans="1:8" s="71" customFormat="1" ht="18.2" customHeight="1" x14ac:dyDescent="0.2">
      <c r="A55" s="105" t="str">
        <f t="shared" si="1"/>
        <v>N</v>
      </c>
      <c r="B55" s="33">
        <f>'3 Staffing-Employee &amp; Contract'!B56</f>
        <v>12</v>
      </c>
      <c r="C55" s="146" t="str">
        <f>IF('3 Staffing-Employee &amp; Contract'!$D56&lt;&gt;0,'3 Staffing-Employee &amp; Contract'!D56,"")</f>
        <v/>
      </c>
      <c r="D55" s="147" t="str">
        <f>IF('3 Staffing-Employee &amp; Contract'!$D56&lt;&gt;0,'3 Staffing-Employee &amp; Contract'!P56," ")</f>
        <v xml:space="preserve"> </v>
      </c>
      <c r="E55" s="148" t="str">
        <f>IF('3 Staffing-Employee &amp; Contract'!$D56&lt;&gt;0,'3 Staffing-Employee &amp; Contract'!M56," ")</f>
        <v xml:space="preserve"> </v>
      </c>
      <c r="F55" s="148" t="str">
        <f>IF('3 Staffing-Employee &amp; Contract'!$D56&lt;&gt;0,'3 Staffing-Employee &amp; Contract'!N56," ")</f>
        <v xml:space="preserve"> </v>
      </c>
      <c r="G55" s="149" t="str">
        <f>IF('3 Staffing-Employee &amp; Contract'!$D56&lt;&gt;0,'3 Staffing-Employee &amp; Contract'!O56," ")</f>
        <v xml:space="preserve"> </v>
      </c>
      <c r="H55" s="323" t="str">
        <f>IF('3 Staffing-Employee &amp; Contract'!$D56&lt;&gt;0,'3 Staffing-Employee &amp; Contract'!R56," ")</f>
        <v xml:space="preserve"> </v>
      </c>
    </row>
    <row r="56" spans="1:8" s="71" customFormat="1" ht="18.2" customHeight="1" x14ac:dyDescent="0.2">
      <c r="A56" s="105" t="str">
        <f t="shared" si="1"/>
        <v>N</v>
      </c>
      <c r="B56" s="33">
        <f>'3 Staffing-Employee &amp; Contract'!B57</f>
        <v>13</v>
      </c>
      <c r="C56" s="146" t="str">
        <f>IF('3 Staffing-Employee &amp; Contract'!$D57&lt;&gt;0,'3 Staffing-Employee &amp; Contract'!D57,"")</f>
        <v/>
      </c>
      <c r="D56" s="147" t="str">
        <f>IF('3 Staffing-Employee &amp; Contract'!$D57&lt;&gt;0,'3 Staffing-Employee &amp; Contract'!P57," ")</f>
        <v xml:space="preserve"> </v>
      </c>
      <c r="E56" s="148" t="str">
        <f>IF('3 Staffing-Employee &amp; Contract'!$D57&lt;&gt;0,'3 Staffing-Employee &amp; Contract'!M57," ")</f>
        <v xml:space="preserve"> </v>
      </c>
      <c r="F56" s="148" t="str">
        <f>IF('3 Staffing-Employee &amp; Contract'!$D57&lt;&gt;0,'3 Staffing-Employee &amp; Contract'!N57," ")</f>
        <v xml:space="preserve"> </v>
      </c>
      <c r="G56" s="149" t="str">
        <f>IF('3 Staffing-Employee &amp; Contract'!$D57&lt;&gt;0,'3 Staffing-Employee &amp; Contract'!O57," ")</f>
        <v xml:space="preserve"> </v>
      </c>
      <c r="H56" s="323" t="str">
        <f>IF('3 Staffing-Employee &amp; Contract'!$D57&lt;&gt;0,'3 Staffing-Employee &amp; Contract'!R57," ")</f>
        <v xml:space="preserve"> </v>
      </c>
    </row>
    <row r="57" spans="1:8" s="71" customFormat="1" ht="18.2" customHeight="1" x14ac:dyDescent="0.2">
      <c r="A57" s="105" t="str">
        <f t="shared" si="1"/>
        <v>N</v>
      </c>
      <c r="B57" s="33">
        <f>'3 Staffing-Employee &amp; Contract'!B58</f>
        <v>14</v>
      </c>
      <c r="C57" s="146" t="str">
        <f>IF('3 Staffing-Employee &amp; Contract'!$D58&lt;&gt;0,'3 Staffing-Employee &amp; Contract'!D58,"")</f>
        <v/>
      </c>
      <c r="D57" s="147" t="str">
        <f>IF('3 Staffing-Employee &amp; Contract'!$D58&lt;&gt;0,'3 Staffing-Employee &amp; Contract'!P58," ")</f>
        <v xml:space="preserve"> </v>
      </c>
      <c r="E57" s="148" t="str">
        <f>IF('3 Staffing-Employee &amp; Contract'!$D58&lt;&gt;0,'3 Staffing-Employee &amp; Contract'!M58," ")</f>
        <v xml:space="preserve"> </v>
      </c>
      <c r="F57" s="148" t="str">
        <f>IF('3 Staffing-Employee &amp; Contract'!$D58&lt;&gt;0,'3 Staffing-Employee &amp; Contract'!N58," ")</f>
        <v xml:space="preserve"> </v>
      </c>
      <c r="G57" s="149" t="str">
        <f>IF('3 Staffing-Employee &amp; Contract'!$D58&lt;&gt;0,'3 Staffing-Employee &amp; Contract'!O58," ")</f>
        <v xml:space="preserve"> </v>
      </c>
      <c r="H57" s="323" t="str">
        <f>IF('3 Staffing-Employee &amp; Contract'!$D58&lt;&gt;0,'3 Staffing-Employee &amp; Contract'!R58," ")</f>
        <v xml:space="preserve"> </v>
      </c>
    </row>
    <row r="58" spans="1:8" s="71" customFormat="1" ht="18.2" customHeight="1" collapsed="1" x14ac:dyDescent="0.2">
      <c r="A58" s="105" t="str">
        <f t="shared" si="1"/>
        <v>N</v>
      </c>
      <c r="B58" s="33">
        <f>'3 Staffing-Employee &amp; Contract'!B59</f>
        <v>15</v>
      </c>
      <c r="C58" s="146" t="str">
        <f>IF('3 Staffing-Employee &amp; Contract'!$D59&lt;&gt;0,'3 Staffing-Employee &amp; Contract'!D59,"")</f>
        <v/>
      </c>
      <c r="D58" s="147" t="str">
        <f>IF('3 Staffing-Employee &amp; Contract'!$D59&lt;&gt;0,'3 Staffing-Employee &amp; Contract'!P59," ")</f>
        <v xml:space="preserve"> </v>
      </c>
      <c r="E58" s="148" t="str">
        <f>IF('3 Staffing-Employee &amp; Contract'!$D59&lt;&gt;0,'3 Staffing-Employee &amp; Contract'!M59," ")</f>
        <v xml:space="preserve"> </v>
      </c>
      <c r="F58" s="148" t="str">
        <f>IF('3 Staffing-Employee &amp; Contract'!$D59&lt;&gt;0,'3 Staffing-Employee &amp; Contract'!N59," ")</f>
        <v xml:space="preserve"> </v>
      </c>
      <c r="G58" s="149" t="str">
        <f>IF('3 Staffing-Employee &amp; Contract'!$D59&lt;&gt;0,'3 Staffing-Employee &amp; Contract'!O59," ")</f>
        <v xml:space="preserve"> </v>
      </c>
      <c r="H58" s="323" t="str">
        <f>IF('3 Staffing-Employee &amp; Contract'!$D59&lt;&gt;0,'3 Staffing-Employee &amp; Contract'!R59," ")</f>
        <v xml:space="preserve"> </v>
      </c>
    </row>
    <row r="59" spans="1:8" s="71" customFormat="1" ht="18.2" customHeight="1" x14ac:dyDescent="0.2">
      <c r="A59" s="105" t="str">
        <f t="shared" si="1"/>
        <v>N</v>
      </c>
      <c r="B59" s="33">
        <f>'3 Staffing-Employee &amp; Contract'!B60</f>
        <v>16</v>
      </c>
      <c r="C59" s="146" t="str">
        <f>IF('3 Staffing-Employee &amp; Contract'!$D60&lt;&gt;0,'3 Staffing-Employee &amp; Contract'!D60,"")</f>
        <v/>
      </c>
      <c r="D59" s="147" t="str">
        <f>IF('3 Staffing-Employee &amp; Contract'!$D60&lt;&gt;0,'3 Staffing-Employee &amp; Contract'!P60," ")</f>
        <v xml:space="preserve"> </v>
      </c>
      <c r="E59" s="148" t="str">
        <f>IF('3 Staffing-Employee &amp; Contract'!$D60&lt;&gt;0,'3 Staffing-Employee &amp; Contract'!M60," ")</f>
        <v xml:space="preserve"> </v>
      </c>
      <c r="F59" s="148" t="str">
        <f>IF('3 Staffing-Employee &amp; Contract'!$D60&lt;&gt;0,'3 Staffing-Employee &amp; Contract'!N60," ")</f>
        <v xml:space="preserve"> </v>
      </c>
      <c r="G59" s="149" t="str">
        <f>IF('3 Staffing-Employee &amp; Contract'!$D60&lt;&gt;0,'3 Staffing-Employee &amp; Contract'!O60," ")</f>
        <v xml:space="preserve"> </v>
      </c>
      <c r="H59" s="323" t="str">
        <f>IF('3 Staffing-Employee &amp; Contract'!$D60&lt;&gt;0,'3 Staffing-Employee &amp; Contract'!R60," ")</f>
        <v xml:space="preserve"> </v>
      </c>
    </row>
    <row r="60" spans="1:8" s="71" customFormat="1" ht="18.2" customHeight="1" x14ac:dyDescent="0.2">
      <c r="A60" s="105" t="str">
        <f t="shared" si="1"/>
        <v>N</v>
      </c>
      <c r="B60" s="33">
        <f>'3 Staffing-Employee &amp; Contract'!B61</f>
        <v>17</v>
      </c>
      <c r="C60" s="146" t="str">
        <f>IF('3 Staffing-Employee &amp; Contract'!$D61&lt;&gt;0,'3 Staffing-Employee &amp; Contract'!D61,"")</f>
        <v/>
      </c>
      <c r="D60" s="147" t="str">
        <f>IF('3 Staffing-Employee &amp; Contract'!$D61&lt;&gt;0,'3 Staffing-Employee &amp; Contract'!P61," ")</f>
        <v xml:space="preserve"> </v>
      </c>
      <c r="E60" s="148" t="str">
        <f>IF('3 Staffing-Employee &amp; Contract'!$D61&lt;&gt;0,'3 Staffing-Employee &amp; Contract'!M61," ")</f>
        <v xml:space="preserve"> </v>
      </c>
      <c r="F60" s="148" t="str">
        <f>IF('3 Staffing-Employee &amp; Contract'!$D61&lt;&gt;0,'3 Staffing-Employee &amp; Contract'!N61," ")</f>
        <v xml:space="preserve"> </v>
      </c>
      <c r="G60" s="149" t="str">
        <f>IF('3 Staffing-Employee &amp; Contract'!$D61&lt;&gt;0,'3 Staffing-Employee &amp; Contract'!O61," ")</f>
        <v xml:space="preserve"> </v>
      </c>
      <c r="H60" s="323" t="str">
        <f>IF('3 Staffing-Employee &amp; Contract'!$D61&lt;&gt;0,'3 Staffing-Employee &amp; Contract'!R61," ")</f>
        <v xml:space="preserve"> </v>
      </c>
    </row>
    <row r="61" spans="1:8" s="71" customFormat="1" ht="18.2" customHeight="1" x14ac:dyDescent="0.2">
      <c r="A61" s="105" t="str">
        <f t="shared" si="1"/>
        <v>N</v>
      </c>
      <c r="B61" s="33">
        <f>'3 Staffing-Employee &amp; Contract'!B62</f>
        <v>18</v>
      </c>
      <c r="C61" s="146" t="str">
        <f>IF('3 Staffing-Employee &amp; Contract'!$D62&lt;&gt;0,'3 Staffing-Employee &amp; Contract'!D62,"")</f>
        <v/>
      </c>
      <c r="D61" s="147" t="str">
        <f>IF('3 Staffing-Employee &amp; Contract'!$D62&lt;&gt;0,'3 Staffing-Employee &amp; Contract'!P62," ")</f>
        <v xml:space="preserve"> </v>
      </c>
      <c r="E61" s="148" t="str">
        <f>IF('3 Staffing-Employee &amp; Contract'!$D62&lt;&gt;0,'3 Staffing-Employee &amp; Contract'!M62," ")</f>
        <v xml:space="preserve"> </v>
      </c>
      <c r="F61" s="148" t="str">
        <f>IF('3 Staffing-Employee &amp; Contract'!$D62&lt;&gt;0,'3 Staffing-Employee &amp; Contract'!N62," ")</f>
        <v xml:space="preserve"> </v>
      </c>
      <c r="G61" s="149" t="str">
        <f>IF('3 Staffing-Employee &amp; Contract'!$D62&lt;&gt;0,'3 Staffing-Employee &amp; Contract'!O62," ")</f>
        <v xml:space="preserve"> </v>
      </c>
      <c r="H61" s="323" t="str">
        <f>IF('3 Staffing-Employee &amp; Contract'!$D62&lt;&gt;0,'3 Staffing-Employee &amp; Contract'!R62," ")</f>
        <v xml:space="preserve"> </v>
      </c>
    </row>
    <row r="62" spans="1:8" s="71" customFormat="1" ht="18.2" customHeight="1" x14ac:dyDescent="0.2">
      <c r="A62" s="105" t="str">
        <f t="shared" si="1"/>
        <v>N</v>
      </c>
      <c r="B62" s="33">
        <f>'3 Staffing-Employee &amp; Contract'!B63</f>
        <v>19</v>
      </c>
      <c r="C62" s="146" t="str">
        <f>IF('3 Staffing-Employee &amp; Contract'!$D63&lt;&gt;0,'3 Staffing-Employee &amp; Contract'!D63,"")</f>
        <v/>
      </c>
      <c r="D62" s="147" t="str">
        <f>IF('3 Staffing-Employee &amp; Contract'!$D63&lt;&gt;0,'3 Staffing-Employee &amp; Contract'!P63," ")</f>
        <v xml:space="preserve"> </v>
      </c>
      <c r="E62" s="148" t="str">
        <f>IF('3 Staffing-Employee &amp; Contract'!$D63&lt;&gt;0,'3 Staffing-Employee &amp; Contract'!M63," ")</f>
        <v xml:space="preserve"> </v>
      </c>
      <c r="F62" s="148" t="str">
        <f>IF('3 Staffing-Employee &amp; Contract'!$D63&lt;&gt;0,'3 Staffing-Employee &amp; Contract'!N63," ")</f>
        <v xml:space="preserve"> </v>
      </c>
      <c r="G62" s="149" t="str">
        <f>IF('3 Staffing-Employee &amp; Contract'!$D63&lt;&gt;0,'3 Staffing-Employee &amp; Contract'!O63," ")</f>
        <v xml:space="preserve"> </v>
      </c>
      <c r="H62" s="323" t="str">
        <f>IF('3 Staffing-Employee &amp; Contract'!$D63&lt;&gt;0,'3 Staffing-Employee &amp; Contract'!R63," ")</f>
        <v xml:space="preserve"> </v>
      </c>
    </row>
    <row r="63" spans="1:8" s="71" customFormat="1" ht="18.2" customHeight="1" collapsed="1" x14ac:dyDescent="0.2">
      <c r="A63" s="105" t="str">
        <f t="shared" si="1"/>
        <v>N</v>
      </c>
      <c r="B63" s="33">
        <f>'3 Staffing-Employee &amp; Contract'!B64</f>
        <v>20</v>
      </c>
      <c r="C63" s="146" t="str">
        <f>IF('3 Staffing-Employee &amp; Contract'!$D64&lt;&gt;0,'3 Staffing-Employee &amp; Contract'!D64,"")</f>
        <v/>
      </c>
      <c r="D63" s="147" t="str">
        <f>IF('3 Staffing-Employee &amp; Contract'!$D64&lt;&gt;0,'3 Staffing-Employee &amp; Contract'!P64," ")</f>
        <v xml:space="preserve"> </v>
      </c>
      <c r="E63" s="148" t="str">
        <f>IF('3 Staffing-Employee &amp; Contract'!$D64&lt;&gt;0,'3 Staffing-Employee &amp; Contract'!M64," ")</f>
        <v xml:space="preserve"> </v>
      </c>
      <c r="F63" s="148" t="str">
        <f>IF('3 Staffing-Employee &amp; Contract'!$D64&lt;&gt;0,'3 Staffing-Employee &amp; Contract'!N64," ")</f>
        <v xml:space="preserve"> </v>
      </c>
      <c r="G63" s="149" t="str">
        <f>IF('3 Staffing-Employee &amp; Contract'!$D64&lt;&gt;0,'3 Staffing-Employee &amp; Contract'!O64," ")</f>
        <v xml:space="preserve"> </v>
      </c>
      <c r="H63" s="323" t="str">
        <f>IF('3 Staffing-Employee &amp; Contract'!$D64&lt;&gt;0,'3 Staffing-Employee &amp; Contract'!R64," ")</f>
        <v xml:space="preserve"> </v>
      </c>
    </row>
    <row r="64" spans="1:8" s="71" customFormat="1" ht="18.2" customHeight="1" x14ac:dyDescent="0.2">
      <c r="A64" s="105" t="str">
        <f t="shared" si="1"/>
        <v>N</v>
      </c>
      <c r="B64" s="33">
        <f>'3 Staffing-Employee &amp; Contract'!B65</f>
        <v>21</v>
      </c>
      <c r="C64" s="146" t="str">
        <f>IF('3 Staffing-Employee &amp; Contract'!$D65&lt;&gt;0,'3 Staffing-Employee &amp; Contract'!D65,"")</f>
        <v/>
      </c>
      <c r="D64" s="147" t="str">
        <f>IF('3 Staffing-Employee &amp; Contract'!$D65&lt;&gt;0,'3 Staffing-Employee &amp; Contract'!P65," ")</f>
        <v xml:space="preserve"> </v>
      </c>
      <c r="E64" s="148" t="str">
        <f>IF('3 Staffing-Employee &amp; Contract'!$D65&lt;&gt;0,'3 Staffing-Employee &amp; Contract'!M65," ")</f>
        <v xml:space="preserve"> </v>
      </c>
      <c r="F64" s="148" t="str">
        <f>IF('3 Staffing-Employee &amp; Contract'!$D65&lt;&gt;0,'3 Staffing-Employee &amp; Contract'!N65," ")</f>
        <v xml:space="preserve"> </v>
      </c>
      <c r="G64" s="149" t="str">
        <f>IF('3 Staffing-Employee &amp; Contract'!$D65&lt;&gt;0,'3 Staffing-Employee &amp; Contract'!O65," ")</f>
        <v xml:space="preserve"> </v>
      </c>
      <c r="H64" s="323" t="str">
        <f>IF('3 Staffing-Employee &amp; Contract'!$D65&lt;&gt;0,'3 Staffing-Employee &amp; Contract'!R65," ")</f>
        <v xml:space="preserve"> </v>
      </c>
    </row>
    <row r="65" spans="1:8" s="71" customFormat="1" ht="18.2" customHeight="1" x14ac:dyDescent="0.2">
      <c r="A65" s="105" t="str">
        <f t="shared" si="1"/>
        <v>N</v>
      </c>
      <c r="B65" s="33">
        <f>'3 Staffing-Employee &amp; Contract'!B66</f>
        <v>22</v>
      </c>
      <c r="C65" s="146" t="str">
        <f>IF('3 Staffing-Employee &amp; Contract'!$D66&lt;&gt;0,'3 Staffing-Employee &amp; Contract'!D66,"")</f>
        <v/>
      </c>
      <c r="D65" s="147" t="str">
        <f>IF('3 Staffing-Employee &amp; Contract'!$D66&lt;&gt;0,'3 Staffing-Employee &amp; Contract'!P66," ")</f>
        <v xml:space="preserve"> </v>
      </c>
      <c r="E65" s="148" t="str">
        <f>IF('3 Staffing-Employee &amp; Contract'!$D66&lt;&gt;0,'3 Staffing-Employee &amp; Contract'!M66," ")</f>
        <v xml:space="preserve"> </v>
      </c>
      <c r="F65" s="148" t="str">
        <f>IF('3 Staffing-Employee &amp; Contract'!$D66&lt;&gt;0,'3 Staffing-Employee &amp; Contract'!N66," ")</f>
        <v xml:space="preserve"> </v>
      </c>
      <c r="G65" s="149" t="str">
        <f>IF('3 Staffing-Employee &amp; Contract'!$D66&lt;&gt;0,'3 Staffing-Employee &amp; Contract'!O66," ")</f>
        <v xml:space="preserve"> </v>
      </c>
      <c r="H65" s="323" t="str">
        <f>IF('3 Staffing-Employee &amp; Contract'!$D66&lt;&gt;0,'3 Staffing-Employee &amp; Contract'!R66," ")</f>
        <v xml:space="preserve"> </v>
      </c>
    </row>
    <row r="66" spans="1:8" s="71" customFormat="1" ht="18.2" customHeight="1" x14ac:dyDescent="0.2">
      <c r="A66" s="105" t="str">
        <f t="shared" si="1"/>
        <v>N</v>
      </c>
      <c r="B66" s="33">
        <f>'3 Staffing-Employee &amp; Contract'!B67</f>
        <v>23</v>
      </c>
      <c r="C66" s="146" t="str">
        <f>IF('3 Staffing-Employee &amp; Contract'!$D67&lt;&gt;0,'3 Staffing-Employee &amp; Contract'!D67,"")</f>
        <v/>
      </c>
      <c r="D66" s="147" t="str">
        <f>IF('3 Staffing-Employee &amp; Contract'!$D67&lt;&gt;0,'3 Staffing-Employee &amp; Contract'!P67," ")</f>
        <v xml:space="preserve"> </v>
      </c>
      <c r="E66" s="148" t="str">
        <f>IF('3 Staffing-Employee &amp; Contract'!$D67&lt;&gt;0,'3 Staffing-Employee &amp; Contract'!M67," ")</f>
        <v xml:space="preserve"> </v>
      </c>
      <c r="F66" s="148" t="str">
        <f>IF('3 Staffing-Employee &amp; Contract'!$D67&lt;&gt;0,'3 Staffing-Employee &amp; Contract'!N67," ")</f>
        <v xml:space="preserve"> </v>
      </c>
      <c r="G66" s="149" t="str">
        <f>IF('3 Staffing-Employee &amp; Contract'!$D67&lt;&gt;0,'3 Staffing-Employee &amp; Contract'!O67," ")</f>
        <v xml:space="preserve"> </v>
      </c>
      <c r="H66" s="323" t="str">
        <f>IF('3 Staffing-Employee &amp; Contract'!$D67&lt;&gt;0,'3 Staffing-Employee &amp; Contract'!R67," ")</f>
        <v xml:space="preserve"> </v>
      </c>
    </row>
    <row r="67" spans="1:8" s="71" customFormat="1" ht="18.2" customHeight="1" x14ac:dyDescent="0.2">
      <c r="A67" s="105" t="str">
        <f t="shared" si="1"/>
        <v>N</v>
      </c>
      <c r="B67" s="33">
        <f>'3 Staffing-Employee &amp; Contract'!B68</f>
        <v>24</v>
      </c>
      <c r="C67" s="146" t="str">
        <f>IF('3 Staffing-Employee &amp; Contract'!$D68&lt;&gt;0,'3 Staffing-Employee &amp; Contract'!D68,"")</f>
        <v/>
      </c>
      <c r="D67" s="147" t="str">
        <f>IF('3 Staffing-Employee &amp; Contract'!$D68&lt;&gt;0,'3 Staffing-Employee &amp; Contract'!P68," ")</f>
        <v xml:space="preserve"> </v>
      </c>
      <c r="E67" s="148" t="str">
        <f>IF('3 Staffing-Employee &amp; Contract'!$D68&lt;&gt;0,'3 Staffing-Employee &amp; Contract'!M68," ")</f>
        <v xml:space="preserve"> </v>
      </c>
      <c r="F67" s="148" t="str">
        <f>IF('3 Staffing-Employee &amp; Contract'!$D68&lt;&gt;0,'3 Staffing-Employee &amp; Contract'!N68," ")</f>
        <v xml:space="preserve"> </v>
      </c>
      <c r="G67" s="149" t="str">
        <f>IF('3 Staffing-Employee &amp; Contract'!$D68&lt;&gt;0,'3 Staffing-Employee &amp; Contract'!O68," ")</f>
        <v xml:space="preserve"> </v>
      </c>
      <c r="H67" s="323" t="str">
        <f>IF('3 Staffing-Employee &amp; Contract'!$D68&lt;&gt;0,'3 Staffing-Employee &amp; Contract'!R68," ")</f>
        <v xml:space="preserve"> </v>
      </c>
    </row>
    <row r="68" spans="1:8" s="71" customFormat="1" ht="18.2" customHeight="1" collapsed="1" x14ac:dyDescent="0.2">
      <c r="A68" s="105" t="str">
        <f t="shared" si="1"/>
        <v>N</v>
      </c>
      <c r="B68" s="33">
        <f>'3 Staffing-Employee &amp; Contract'!B69</f>
        <v>25</v>
      </c>
      <c r="C68" s="146" t="str">
        <f>IF('3 Staffing-Employee &amp; Contract'!$D69&lt;&gt;0,'3 Staffing-Employee &amp; Contract'!D69,"")</f>
        <v/>
      </c>
      <c r="D68" s="147" t="str">
        <f>IF('3 Staffing-Employee &amp; Contract'!$D69&lt;&gt;0,'3 Staffing-Employee &amp; Contract'!P69," ")</f>
        <v xml:space="preserve"> </v>
      </c>
      <c r="E68" s="148" t="str">
        <f>IF('3 Staffing-Employee &amp; Contract'!$D69&lt;&gt;0,'3 Staffing-Employee &amp; Contract'!M69," ")</f>
        <v xml:space="preserve"> </v>
      </c>
      <c r="F68" s="148" t="str">
        <f>IF('3 Staffing-Employee &amp; Contract'!$D69&lt;&gt;0,'3 Staffing-Employee &amp; Contract'!N69," ")</f>
        <v xml:space="preserve"> </v>
      </c>
      <c r="G68" s="149" t="str">
        <f>IF('3 Staffing-Employee &amp; Contract'!$D69&lt;&gt;0,'3 Staffing-Employee &amp; Contract'!O69," ")</f>
        <v xml:space="preserve"> </v>
      </c>
      <c r="H68" s="323" t="str">
        <f>IF('3 Staffing-Employee &amp; Contract'!$D69&lt;&gt;0,'3 Staffing-Employee &amp; Contract'!R69," ")</f>
        <v xml:space="preserve"> </v>
      </c>
    </row>
    <row r="69" spans="1:8" s="71" customFormat="1" ht="18.2" customHeight="1" x14ac:dyDescent="0.2">
      <c r="A69" s="105" t="str">
        <f t="shared" si="1"/>
        <v>N</v>
      </c>
      <c r="B69" s="33">
        <f>'3 Staffing-Employee &amp; Contract'!B70</f>
        <v>26</v>
      </c>
      <c r="C69" s="146" t="str">
        <f>IF('3 Staffing-Employee &amp; Contract'!$D70&lt;&gt;0,'3 Staffing-Employee &amp; Contract'!D70,"")</f>
        <v/>
      </c>
      <c r="D69" s="147" t="str">
        <f>IF('3 Staffing-Employee &amp; Contract'!$D70&lt;&gt;0,'3 Staffing-Employee &amp; Contract'!P70," ")</f>
        <v xml:space="preserve"> </v>
      </c>
      <c r="E69" s="148" t="str">
        <f>IF('3 Staffing-Employee &amp; Contract'!$D70&lt;&gt;0,'3 Staffing-Employee &amp; Contract'!M70," ")</f>
        <v xml:space="preserve"> </v>
      </c>
      <c r="F69" s="148" t="str">
        <f>IF('3 Staffing-Employee &amp; Contract'!$D70&lt;&gt;0,'3 Staffing-Employee &amp; Contract'!N70," ")</f>
        <v xml:space="preserve"> </v>
      </c>
      <c r="G69" s="149" t="str">
        <f>IF('3 Staffing-Employee &amp; Contract'!$D70&lt;&gt;0,'3 Staffing-Employee &amp; Contract'!O70," ")</f>
        <v xml:space="preserve"> </v>
      </c>
      <c r="H69" s="323" t="str">
        <f>IF('3 Staffing-Employee &amp; Contract'!$D70&lt;&gt;0,'3 Staffing-Employee &amp; Contract'!R70," ")</f>
        <v xml:space="preserve"> </v>
      </c>
    </row>
    <row r="70" spans="1:8" s="71" customFormat="1" ht="18.2" customHeight="1" x14ac:dyDescent="0.2">
      <c r="A70" s="105" t="str">
        <f t="shared" si="1"/>
        <v>N</v>
      </c>
      <c r="B70" s="33">
        <f>'3 Staffing-Employee &amp; Contract'!B71</f>
        <v>27</v>
      </c>
      <c r="C70" s="146" t="str">
        <f>IF('3 Staffing-Employee &amp; Contract'!$D71&lt;&gt;0,'3 Staffing-Employee &amp; Contract'!D71,"")</f>
        <v/>
      </c>
      <c r="D70" s="147" t="str">
        <f>IF('3 Staffing-Employee &amp; Contract'!$D71&lt;&gt;0,'3 Staffing-Employee &amp; Contract'!P71," ")</f>
        <v xml:space="preserve"> </v>
      </c>
      <c r="E70" s="148" t="str">
        <f>IF('3 Staffing-Employee &amp; Contract'!$D71&lt;&gt;0,'3 Staffing-Employee &amp; Contract'!M71," ")</f>
        <v xml:space="preserve"> </v>
      </c>
      <c r="F70" s="148" t="str">
        <f>IF('3 Staffing-Employee &amp; Contract'!$D71&lt;&gt;0,'3 Staffing-Employee &amp; Contract'!N71," ")</f>
        <v xml:space="preserve"> </v>
      </c>
      <c r="G70" s="149" t="str">
        <f>IF('3 Staffing-Employee &amp; Contract'!$D71&lt;&gt;0,'3 Staffing-Employee &amp; Contract'!O71," ")</f>
        <v xml:space="preserve"> </v>
      </c>
      <c r="H70" s="323" t="str">
        <f>IF('3 Staffing-Employee &amp; Contract'!$D71&lt;&gt;0,'3 Staffing-Employee &amp; Contract'!R71," ")</f>
        <v xml:space="preserve"> </v>
      </c>
    </row>
    <row r="71" spans="1:8" s="71" customFormat="1" ht="18.2" customHeight="1" x14ac:dyDescent="0.2">
      <c r="A71" s="105" t="str">
        <f t="shared" si="1"/>
        <v>N</v>
      </c>
      <c r="B71" s="33">
        <f>'3 Staffing-Employee &amp; Contract'!B72</f>
        <v>28</v>
      </c>
      <c r="C71" s="146" t="str">
        <f>IF('3 Staffing-Employee &amp; Contract'!$D72&lt;&gt;0,'3 Staffing-Employee &amp; Contract'!D72,"")</f>
        <v/>
      </c>
      <c r="D71" s="147" t="str">
        <f>IF('3 Staffing-Employee &amp; Contract'!$D72&lt;&gt;0,'3 Staffing-Employee &amp; Contract'!P72," ")</f>
        <v xml:space="preserve"> </v>
      </c>
      <c r="E71" s="148" t="str">
        <f>IF('3 Staffing-Employee &amp; Contract'!$D72&lt;&gt;0,'3 Staffing-Employee &amp; Contract'!M72," ")</f>
        <v xml:space="preserve"> </v>
      </c>
      <c r="F71" s="148" t="str">
        <f>IF('3 Staffing-Employee &amp; Contract'!$D72&lt;&gt;0,'3 Staffing-Employee &amp; Contract'!N72," ")</f>
        <v xml:space="preserve"> </v>
      </c>
      <c r="G71" s="149" t="str">
        <f>IF('3 Staffing-Employee &amp; Contract'!$D72&lt;&gt;0,'3 Staffing-Employee &amp; Contract'!O72," ")</f>
        <v xml:space="preserve"> </v>
      </c>
      <c r="H71" s="323" t="str">
        <f>IF('3 Staffing-Employee &amp; Contract'!$D72&lt;&gt;0,'3 Staffing-Employee &amp; Contract'!R72," ")</f>
        <v xml:space="preserve"> </v>
      </c>
    </row>
    <row r="72" spans="1:8" s="71" customFormat="1" ht="18.2" customHeight="1" x14ac:dyDescent="0.2">
      <c r="A72" s="105" t="str">
        <f t="shared" si="1"/>
        <v>N</v>
      </c>
      <c r="B72" s="33">
        <f>'3 Staffing-Employee &amp; Contract'!B73</f>
        <v>29</v>
      </c>
      <c r="C72" s="146" t="str">
        <f>IF('3 Staffing-Employee &amp; Contract'!$D73&lt;&gt;0,'3 Staffing-Employee &amp; Contract'!D73,"")</f>
        <v/>
      </c>
      <c r="D72" s="147" t="str">
        <f>IF('3 Staffing-Employee &amp; Contract'!$D73&lt;&gt;0,'3 Staffing-Employee &amp; Contract'!P73," ")</f>
        <v xml:space="preserve"> </v>
      </c>
      <c r="E72" s="148" t="str">
        <f>IF('3 Staffing-Employee &amp; Contract'!$D73&lt;&gt;0,'3 Staffing-Employee &amp; Contract'!M73," ")</f>
        <v xml:space="preserve"> </v>
      </c>
      <c r="F72" s="148" t="str">
        <f>IF('3 Staffing-Employee &amp; Contract'!$D73&lt;&gt;0,'3 Staffing-Employee &amp; Contract'!N73," ")</f>
        <v xml:space="preserve"> </v>
      </c>
      <c r="G72" s="149" t="str">
        <f>IF('3 Staffing-Employee &amp; Contract'!$D73&lt;&gt;0,'3 Staffing-Employee &amp; Contract'!O73," ")</f>
        <v xml:space="preserve"> </v>
      </c>
      <c r="H72" s="323" t="str">
        <f>IF('3 Staffing-Employee &amp; Contract'!$D73&lt;&gt;0,'3 Staffing-Employee &amp; Contract'!R73," ")</f>
        <v xml:space="preserve"> </v>
      </c>
    </row>
    <row r="73" spans="1:8" s="71" customFormat="1" ht="18.2" customHeight="1" collapsed="1" x14ac:dyDescent="0.2">
      <c r="A73" s="105" t="str">
        <f t="shared" si="1"/>
        <v>N</v>
      </c>
      <c r="B73" s="33">
        <f>'3 Staffing-Employee &amp; Contract'!B74</f>
        <v>30</v>
      </c>
      <c r="C73" s="146" t="str">
        <f>IF('3 Staffing-Employee &amp; Contract'!$D74&lt;&gt;0,'3 Staffing-Employee &amp; Contract'!D74,"")</f>
        <v/>
      </c>
      <c r="D73" s="147" t="str">
        <f>IF('3 Staffing-Employee &amp; Contract'!$D74&lt;&gt;0,'3 Staffing-Employee &amp; Contract'!P74," ")</f>
        <v xml:space="preserve"> </v>
      </c>
      <c r="E73" s="148" t="str">
        <f>IF('3 Staffing-Employee &amp; Contract'!$D74&lt;&gt;0,'3 Staffing-Employee &amp; Contract'!M74," ")</f>
        <v xml:space="preserve"> </v>
      </c>
      <c r="F73" s="148" t="str">
        <f>IF('3 Staffing-Employee &amp; Contract'!$D74&lt;&gt;0,'3 Staffing-Employee &amp; Contract'!N74," ")</f>
        <v xml:space="preserve"> </v>
      </c>
      <c r="G73" s="149" t="str">
        <f>IF('3 Staffing-Employee &amp; Contract'!$D74&lt;&gt;0,'3 Staffing-Employee &amp; Contract'!O74," ")</f>
        <v xml:space="preserve"> </v>
      </c>
      <c r="H73" s="323" t="str">
        <f>IF('3 Staffing-Employee &amp; Contract'!$D74&lt;&gt;0,'3 Staffing-Employee &amp; Contract'!R74," ")</f>
        <v xml:space="preserve"> </v>
      </c>
    </row>
    <row r="74" spans="1:8" s="71" customFormat="1" ht="18.2" customHeight="1" x14ac:dyDescent="0.2">
      <c r="A74" s="105" t="str">
        <f t="shared" si="1"/>
        <v>N</v>
      </c>
      <c r="B74" s="33">
        <f>'3 Staffing-Employee &amp; Contract'!B75</f>
        <v>31</v>
      </c>
      <c r="C74" s="146" t="str">
        <f>IF('3 Staffing-Employee &amp; Contract'!$D75&lt;&gt;0,'3 Staffing-Employee &amp; Contract'!D75,"")</f>
        <v/>
      </c>
      <c r="D74" s="147" t="str">
        <f>IF('3 Staffing-Employee &amp; Contract'!$D75&lt;&gt;0,'3 Staffing-Employee &amp; Contract'!P75," ")</f>
        <v xml:space="preserve"> </v>
      </c>
      <c r="E74" s="148" t="str">
        <f>IF('3 Staffing-Employee &amp; Contract'!$D75&lt;&gt;0,'3 Staffing-Employee &amp; Contract'!M75," ")</f>
        <v xml:space="preserve"> </v>
      </c>
      <c r="F74" s="148" t="str">
        <f>IF('3 Staffing-Employee &amp; Contract'!$D75&lt;&gt;0,'3 Staffing-Employee &amp; Contract'!N75," ")</f>
        <v xml:space="preserve"> </v>
      </c>
      <c r="G74" s="149" t="str">
        <f>IF('3 Staffing-Employee &amp; Contract'!$D75&lt;&gt;0,'3 Staffing-Employee &amp; Contract'!O75," ")</f>
        <v xml:space="preserve"> </v>
      </c>
      <c r="H74" s="323" t="str">
        <f>IF('3 Staffing-Employee &amp; Contract'!$D75&lt;&gt;0,'3 Staffing-Employee &amp; Contract'!R75," ")</f>
        <v xml:space="preserve"> </v>
      </c>
    </row>
    <row r="75" spans="1:8" s="71" customFormat="1" ht="18.2" customHeight="1" x14ac:dyDescent="0.2">
      <c r="A75" s="105" t="str">
        <f t="shared" si="1"/>
        <v>N</v>
      </c>
      <c r="B75" s="33">
        <f>'3 Staffing-Employee &amp; Contract'!B76</f>
        <v>32</v>
      </c>
      <c r="C75" s="146" t="str">
        <f>IF('3 Staffing-Employee &amp; Contract'!$D76&lt;&gt;0,'3 Staffing-Employee &amp; Contract'!D76,"")</f>
        <v/>
      </c>
      <c r="D75" s="147" t="str">
        <f>IF('3 Staffing-Employee &amp; Contract'!$D76&lt;&gt;0,'3 Staffing-Employee &amp; Contract'!P76," ")</f>
        <v xml:space="preserve"> </v>
      </c>
      <c r="E75" s="148" t="str">
        <f>IF('3 Staffing-Employee &amp; Contract'!$D76&lt;&gt;0,'3 Staffing-Employee &amp; Contract'!M76," ")</f>
        <v xml:space="preserve"> </v>
      </c>
      <c r="F75" s="148" t="str">
        <f>IF('3 Staffing-Employee &amp; Contract'!$D76&lt;&gt;0,'3 Staffing-Employee &amp; Contract'!N76," ")</f>
        <v xml:space="preserve"> </v>
      </c>
      <c r="G75" s="149" t="str">
        <f>IF('3 Staffing-Employee &amp; Contract'!$D76&lt;&gt;0,'3 Staffing-Employee &amp; Contract'!O76," ")</f>
        <v xml:space="preserve"> </v>
      </c>
      <c r="H75" s="323" t="str">
        <f>IF('3 Staffing-Employee &amp; Contract'!$D76&lt;&gt;0,'3 Staffing-Employee &amp; Contract'!R76," ")</f>
        <v xml:space="preserve"> </v>
      </c>
    </row>
    <row r="76" spans="1:8" s="71" customFormat="1" ht="18.2" customHeight="1" x14ac:dyDescent="0.2">
      <c r="A76" s="105" t="str">
        <f t="shared" si="1"/>
        <v>N</v>
      </c>
      <c r="B76" s="33">
        <f>'3 Staffing-Employee &amp; Contract'!B77</f>
        <v>33</v>
      </c>
      <c r="C76" s="146" t="str">
        <f>IF('3 Staffing-Employee &amp; Contract'!$D77&lt;&gt;0,'3 Staffing-Employee &amp; Contract'!D77,"")</f>
        <v/>
      </c>
      <c r="D76" s="147" t="str">
        <f>IF('3 Staffing-Employee &amp; Contract'!$D77&lt;&gt;0,'3 Staffing-Employee &amp; Contract'!P77," ")</f>
        <v xml:space="preserve"> </v>
      </c>
      <c r="E76" s="148" t="str">
        <f>IF('3 Staffing-Employee &amp; Contract'!$D77&lt;&gt;0,'3 Staffing-Employee &amp; Contract'!M77," ")</f>
        <v xml:space="preserve"> </v>
      </c>
      <c r="F76" s="148" t="str">
        <f>IF('3 Staffing-Employee &amp; Contract'!$D77&lt;&gt;0,'3 Staffing-Employee &amp; Contract'!N77," ")</f>
        <v xml:space="preserve"> </v>
      </c>
      <c r="G76" s="149" t="str">
        <f>IF('3 Staffing-Employee &amp; Contract'!$D77&lt;&gt;0,'3 Staffing-Employee &amp; Contract'!O77," ")</f>
        <v xml:space="preserve"> </v>
      </c>
      <c r="H76" s="323" t="str">
        <f>IF('3 Staffing-Employee &amp; Contract'!$D77&lt;&gt;0,'3 Staffing-Employee &amp; Contract'!R77," ")</f>
        <v xml:space="preserve"> </v>
      </c>
    </row>
    <row r="77" spans="1:8" s="71" customFormat="1" ht="18.2" customHeight="1" x14ac:dyDescent="0.2">
      <c r="A77" s="105" t="str">
        <f t="shared" si="1"/>
        <v>N</v>
      </c>
      <c r="B77" s="33">
        <f>'3 Staffing-Employee &amp; Contract'!B78</f>
        <v>34</v>
      </c>
      <c r="C77" s="146" t="str">
        <f>IF('3 Staffing-Employee &amp; Contract'!$D78&lt;&gt;0,'3 Staffing-Employee &amp; Contract'!D78,"")</f>
        <v/>
      </c>
      <c r="D77" s="147" t="str">
        <f>IF('3 Staffing-Employee &amp; Contract'!$D78&lt;&gt;0,'3 Staffing-Employee &amp; Contract'!P78," ")</f>
        <v xml:space="preserve"> </v>
      </c>
      <c r="E77" s="148" t="str">
        <f>IF('3 Staffing-Employee &amp; Contract'!$D78&lt;&gt;0,'3 Staffing-Employee &amp; Contract'!M78," ")</f>
        <v xml:space="preserve"> </v>
      </c>
      <c r="F77" s="148" t="str">
        <f>IF('3 Staffing-Employee &amp; Contract'!$D78&lt;&gt;0,'3 Staffing-Employee &amp; Contract'!N78," ")</f>
        <v xml:space="preserve"> </v>
      </c>
      <c r="G77" s="149" t="str">
        <f>IF('3 Staffing-Employee &amp; Contract'!$D78&lt;&gt;0,'3 Staffing-Employee &amp; Contract'!O78," ")</f>
        <v xml:space="preserve"> </v>
      </c>
      <c r="H77" s="323" t="str">
        <f>IF('3 Staffing-Employee &amp; Contract'!$D78&lt;&gt;0,'3 Staffing-Employee &amp; Contract'!R78," ")</f>
        <v xml:space="preserve"> </v>
      </c>
    </row>
    <row r="78" spans="1:8" s="71" customFormat="1" ht="18.2" customHeight="1" collapsed="1" x14ac:dyDescent="0.2">
      <c r="A78" s="105" t="str">
        <f t="shared" si="1"/>
        <v>N</v>
      </c>
      <c r="B78" s="33">
        <f>'3 Staffing-Employee &amp; Contract'!B79</f>
        <v>35</v>
      </c>
      <c r="C78" s="150" t="str">
        <f>IF('3 Staffing-Employee &amp; Contract'!$D79&lt;&gt;0,'3 Staffing-Employee &amp; Contract'!D79,"")</f>
        <v/>
      </c>
      <c r="D78" s="151" t="str">
        <f>IF('3 Staffing-Employee &amp; Contract'!$D79&lt;&gt;0,'3 Staffing-Employee &amp; Contract'!P79," ")</f>
        <v xml:space="preserve"> </v>
      </c>
      <c r="E78" s="152" t="str">
        <f>IF('3 Staffing-Employee &amp; Contract'!$D79&lt;&gt;0,'3 Staffing-Employee &amp; Contract'!M79," ")</f>
        <v xml:space="preserve"> </v>
      </c>
      <c r="F78" s="152" t="str">
        <f>IF('3 Staffing-Employee &amp; Contract'!$D79&lt;&gt;0,'3 Staffing-Employee &amp; Contract'!N79," ")</f>
        <v xml:space="preserve"> </v>
      </c>
      <c r="G78" s="153" t="str">
        <f>IF('3 Staffing-Employee &amp; Contract'!$D79&lt;&gt;0,'3 Staffing-Employee &amp; Contract'!O79," ")</f>
        <v xml:space="preserve"> </v>
      </c>
      <c r="H78" s="324" t="str">
        <f>IF('3 Staffing-Employee &amp; Contract'!$D79&lt;&gt;0,'3 Staffing-Employee &amp; Contract'!R79," ")</f>
        <v xml:space="preserve"> </v>
      </c>
    </row>
    <row r="79" spans="1:8" s="71" customFormat="1" ht="3.75" customHeight="1" x14ac:dyDescent="0.2">
      <c r="A79" s="104" t="s">
        <v>65</v>
      </c>
      <c r="B79" s="33"/>
      <c r="C79" s="175"/>
      <c r="D79" s="176"/>
      <c r="E79" s="177"/>
      <c r="F79" s="177"/>
      <c r="G79" s="177"/>
      <c r="H79" s="326"/>
    </row>
    <row r="80" spans="1:8" s="71" customFormat="1" ht="18.2" customHeight="1" thickBot="1" x14ac:dyDescent="0.25">
      <c r="A80" s="104" t="s">
        <v>65</v>
      </c>
      <c r="B80" s="33"/>
      <c r="C80" s="155" t="s">
        <v>34</v>
      </c>
      <c r="D80" s="156">
        <f>SUM(D6:D79)</f>
        <v>0</v>
      </c>
      <c r="E80" s="154"/>
      <c r="F80" s="154"/>
      <c r="G80" s="157"/>
      <c r="H80" s="327">
        <f>SUM(H5:H79)</f>
        <v>0</v>
      </c>
    </row>
    <row r="81" spans="4:7" x14ac:dyDescent="0.2">
      <c r="D81" s="50"/>
      <c r="E81" s="50"/>
      <c r="F81" s="50"/>
      <c r="G81" s="50"/>
    </row>
  </sheetData>
  <sheetProtection algorithmName="SHA-512" hashValue="mxxFxOZm8KRZksfkMwVyF5zpw1eWLwsvRU+/DjFH2VRa614X3Y4hrFKZbb3v9kLYko4H0Q5MwwQK9Ciq9Xyp7Q==" saltValue="rGAUv3QbeWYQLSXgsNZX7w==" spinCount="100000" sheet="1" objects="1" scenarios="1" selectLockedCells="1" autoFilter="0" selectUnlockedCells="1"/>
  <protectedRanges>
    <protectedRange sqref="J1:K3 J4:L4 M1:P4" name="Range1"/>
  </protectedRanges>
  <autoFilter ref="A1:A80" xr:uid="{00000000-0009-0000-0000-000006000000}"/>
  <mergeCells count="9">
    <mergeCell ref="H5:H6"/>
    <mergeCell ref="B1:C3"/>
    <mergeCell ref="D1:H1"/>
    <mergeCell ref="D2:H2"/>
    <mergeCell ref="D3:H3"/>
    <mergeCell ref="B4:H4"/>
    <mergeCell ref="C5:C6"/>
    <mergeCell ref="D5:D6"/>
    <mergeCell ref="E5:G5"/>
  </mergeCells>
  <printOptions horizontalCentered="1"/>
  <pageMargins left="0.5" right="0.5" top="0.6" bottom="0.4" header="0.25" footer="0.25"/>
  <pageSetup scale="78" fitToHeight="0" orientation="portrait" r:id="rId1"/>
  <headerFooter>
    <oddHeader>&amp;R&amp;"Arial,Bold"&amp;7Michigan Fitness Foundation FY2021 SNAP-Ed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N77"/>
  <sheetViews>
    <sheetView workbookViewId="0">
      <pane ySplit="5" topLeftCell="A6" activePane="bottomLeft" state="frozen"/>
      <selection activeCell="A22" sqref="A22:K22"/>
      <selection pane="bottomLeft"/>
    </sheetView>
  </sheetViews>
  <sheetFormatPr defaultColWidth="8.85546875" defaultRowHeight="12.75" x14ac:dyDescent="0.2"/>
  <cols>
    <col min="1" max="1" width="6.7109375" style="102" customWidth="1"/>
    <col min="2" max="2" width="2.7109375" style="52" customWidth="1"/>
    <col min="3" max="3" width="44.28515625" customWidth="1"/>
    <col min="4" max="4" width="13.85546875" style="197" customWidth="1"/>
    <col min="5" max="5" width="69.85546875" customWidth="1"/>
    <col min="6" max="6" width="0.85546875" customWidth="1"/>
    <col min="13" max="13" width="9.42578125" customWidth="1"/>
  </cols>
  <sheetData>
    <row r="1" spans="1:14" s="45" customFormat="1" ht="27.75" customHeight="1" x14ac:dyDescent="0.4">
      <c r="A1" s="192" t="s">
        <v>50</v>
      </c>
      <c r="B1" s="473" t="str">
        <f>'1 Title Page'!A20</f>
        <v>[Organization Name]</v>
      </c>
      <c r="C1" s="473"/>
      <c r="D1" s="473"/>
      <c r="E1" s="44" t="str">
        <f>"SNAP-Ed FY"&amp;'1 Title Page'!L1</f>
        <v>SNAP-Ed FY2024</v>
      </c>
      <c r="F1" s="51"/>
      <c r="G1" s="246"/>
      <c r="H1" s="226"/>
      <c r="I1" s="226"/>
      <c r="J1" s="226"/>
      <c r="K1" s="226"/>
      <c r="L1" s="226"/>
      <c r="M1" s="226"/>
      <c r="N1" s="226"/>
    </row>
    <row r="2" spans="1:14" ht="16.5" customHeight="1" x14ac:dyDescent="0.25">
      <c r="A2" s="103" t="s">
        <v>65</v>
      </c>
      <c r="B2" s="473"/>
      <c r="C2" s="473"/>
      <c r="D2" s="473"/>
      <c r="E2" s="46" t="s">
        <v>35</v>
      </c>
      <c r="F2" s="3"/>
      <c r="G2" s="226"/>
      <c r="H2" s="226"/>
      <c r="I2" s="226"/>
      <c r="J2" s="226"/>
      <c r="K2" s="226"/>
      <c r="L2" s="226"/>
      <c r="M2" s="226"/>
      <c r="N2" s="226"/>
    </row>
    <row r="3" spans="1:14" ht="11.25" customHeight="1" x14ac:dyDescent="0.25">
      <c r="A3" s="103" t="s">
        <v>65</v>
      </c>
      <c r="B3" s="473"/>
      <c r="C3" s="473"/>
      <c r="D3" s="473"/>
      <c r="E3" s="34"/>
      <c r="F3" s="40"/>
      <c r="G3" s="226"/>
      <c r="H3" s="226"/>
      <c r="I3" s="226"/>
      <c r="J3" s="226"/>
      <c r="K3" s="226"/>
      <c r="L3" s="226"/>
      <c r="M3" s="226"/>
      <c r="N3" s="226"/>
    </row>
    <row r="4" spans="1:14" ht="21.75" customHeight="1" x14ac:dyDescent="0.2">
      <c r="A4" s="103" t="s">
        <v>65</v>
      </c>
      <c r="B4" s="467">
        <f ca="1">TODAY()</f>
        <v>44985</v>
      </c>
      <c r="C4" s="467"/>
      <c r="D4" s="467"/>
      <c r="E4" s="467"/>
      <c r="G4" s="226"/>
      <c r="H4" s="226"/>
      <c r="I4" s="226"/>
      <c r="J4" s="226"/>
      <c r="K4" s="226"/>
      <c r="L4" s="226"/>
      <c r="M4" s="226"/>
      <c r="N4" s="226"/>
    </row>
    <row r="5" spans="1:14" ht="30" x14ac:dyDescent="0.25">
      <c r="A5" s="103" t="s">
        <v>65</v>
      </c>
      <c r="C5" s="158" t="s">
        <v>36</v>
      </c>
      <c r="D5" s="193" t="s">
        <v>37</v>
      </c>
      <c r="E5" s="158" t="s">
        <v>38</v>
      </c>
    </row>
    <row r="6" spans="1:14" s="71" customFormat="1" ht="18.2" customHeight="1" x14ac:dyDescent="0.2">
      <c r="A6" s="104" t="s">
        <v>65</v>
      </c>
      <c r="B6" s="33"/>
      <c r="C6" s="159" t="s">
        <v>41</v>
      </c>
      <c r="D6" s="194"/>
      <c r="E6" s="160"/>
    </row>
    <row r="7" spans="1:14" s="71" customFormat="1" ht="14.25" x14ac:dyDescent="0.2">
      <c r="A7" s="105" t="str">
        <f t="shared" ref="A7:A41" si="0">IF(C7&lt;&gt;"","Y","N")</f>
        <v>N</v>
      </c>
      <c r="B7" s="33">
        <f>'3 Staffing-Employee &amp; Contract'!B7</f>
        <v>1</v>
      </c>
      <c r="C7" s="161" t="str">
        <f>IF('3 Staffing-Employee &amp; Contract'!D7&lt;&gt;0,'3 Staffing-Employee &amp; Contract'!D7,"")</f>
        <v/>
      </c>
      <c r="D7" s="195" t="str">
        <f>IF('3 Staffing-Employee &amp; Contract'!Q7&lt;&gt;0,'3 Staffing-Employee &amp; Contract'!Q7,"")</f>
        <v/>
      </c>
      <c r="E7" s="161" t="str">
        <f>IF('3 Staffing-Employee &amp; Contract'!E7&lt;&gt;0,'3 Staffing-Employee &amp; Contract'!E7,"")</f>
        <v/>
      </c>
    </row>
    <row r="8" spans="1:14" s="71" customFormat="1" ht="14.25" x14ac:dyDescent="0.2">
      <c r="A8" s="105" t="str">
        <f t="shared" si="0"/>
        <v>N</v>
      </c>
      <c r="B8" s="33">
        <f>'3 Staffing-Employee &amp; Contract'!B8</f>
        <v>2</v>
      </c>
      <c r="C8" s="161" t="str">
        <f>IF('3 Staffing-Employee &amp; Contract'!D8&lt;&gt;0,'3 Staffing-Employee &amp; Contract'!D8,"")</f>
        <v/>
      </c>
      <c r="D8" s="195" t="str">
        <f>IF('3 Staffing-Employee &amp; Contract'!Q8&lt;&gt;0,'3 Staffing-Employee &amp; Contract'!Q8,"")</f>
        <v/>
      </c>
      <c r="E8" s="161" t="str">
        <f>IF('3 Staffing-Employee &amp; Contract'!E8&lt;&gt;0,'3 Staffing-Employee &amp; Contract'!E8,"")</f>
        <v/>
      </c>
    </row>
    <row r="9" spans="1:14" s="71" customFormat="1" ht="14.25" x14ac:dyDescent="0.2">
      <c r="A9" s="105" t="str">
        <f t="shared" si="0"/>
        <v>N</v>
      </c>
      <c r="B9" s="33">
        <f>'3 Staffing-Employee &amp; Contract'!B9</f>
        <v>3</v>
      </c>
      <c r="C9" s="161" t="str">
        <f>IF('3 Staffing-Employee &amp; Contract'!D9&lt;&gt;0,'3 Staffing-Employee &amp; Contract'!D9,"")</f>
        <v/>
      </c>
      <c r="D9" s="195" t="str">
        <f>IF('3 Staffing-Employee &amp; Contract'!Q9&lt;&gt;0,'3 Staffing-Employee &amp; Contract'!Q9,"")</f>
        <v/>
      </c>
      <c r="E9" s="161" t="str">
        <f>IF('3 Staffing-Employee &amp; Contract'!E9&lt;&gt;0,'3 Staffing-Employee &amp; Contract'!E9,"")</f>
        <v/>
      </c>
    </row>
    <row r="10" spans="1:14" s="71" customFormat="1" ht="14.25" x14ac:dyDescent="0.2">
      <c r="A10" s="105" t="str">
        <f t="shared" si="0"/>
        <v>N</v>
      </c>
      <c r="B10" s="33">
        <f>'3 Staffing-Employee &amp; Contract'!B10</f>
        <v>4</v>
      </c>
      <c r="C10" s="161" t="str">
        <f>IF('3 Staffing-Employee &amp; Contract'!D10&lt;&gt;0,'3 Staffing-Employee &amp; Contract'!D10,"")</f>
        <v/>
      </c>
      <c r="D10" s="195" t="str">
        <f>IF('3 Staffing-Employee &amp; Contract'!Q10&lt;&gt;0,'3 Staffing-Employee &amp; Contract'!Q10,"")</f>
        <v/>
      </c>
      <c r="E10" s="161" t="str">
        <f>IF('3 Staffing-Employee &amp; Contract'!E10&lt;&gt;0,'3 Staffing-Employee &amp; Contract'!E10,"")</f>
        <v/>
      </c>
    </row>
    <row r="11" spans="1:14" s="71" customFormat="1" ht="14.25" x14ac:dyDescent="0.2">
      <c r="A11" s="105" t="str">
        <f t="shared" si="0"/>
        <v>N</v>
      </c>
      <c r="B11" s="33">
        <f>'3 Staffing-Employee &amp; Contract'!B11</f>
        <v>5</v>
      </c>
      <c r="C11" s="161" t="str">
        <f>IF('3 Staffing-Employee &amp; Contract'!D11&lt;&gt;0,'3 Staffing-Employee &amp; Contract'!D11,"")</f>
        <v/>
      </c>
      <c r="D11" s="195" t="str">
        <f>IF('3 Staffing-Employee &amp; Contract'!Q11&lt;&gt;0,'3 Staffing-Employee &amp; Contract'!Q11,"")</f>
        <v/>
      </c>
      <c r="E11" s="161" t="str">
        <f>IF('3 Staffing-Employee &amp; Contract'!E11&lt;&gt;0,'3 Staffing-Employee &amp; Contract'!E11,"")</f>
        <v/>
      </c>
    </row>
    <row r="12" spans="1:14" s="71" customFormat="1" ht="14.25" x14ac:dyDescent="0.2">
      <c r="A12" s="105" t="str">
        <f t="shared" si="0"/>
        <v>N</v>
      </c>
      <c r="B12" s="33">
        <f>'3 Staffing-Employee &amp; Contract'!B12</f>
        <v>6</v>
      </c>
      <c r="C12" s="161" t="str">
        <f>IF('3 Staffing-Employee &amp; Contract'!D12&lt;&gt;0,'3 Staffing-Employee &amp; Contract'!D12,"")</f>
        <v/>
      </c>
      <c r="D12" s="195" t="str">
        <f>IF('3 Staffing-Employee &amp; Contract'!Q12&lt;&gt;0,'3 Staffing-Employee &amp; Contract'!Q12,"")</f>
        <v/>
      </c>
      <c r="E12" s="161" t="str">
        <f>IF('3 Staffing-Employee &amp; Contract'!E12&lt;&gt;0,'3 Staffing-Employee &amp; Contract'!E12,"")</f>
        <v/>
      </c>
    </row>
    <row r="13" spans="1:14" s="71" customFormat="1" ht="14.25" x14ac:dyDescent="0.2">
      <c r="A13" s="105" t="str">
        <f t="shared" si="0"/>
        <v>N</v>
      </c>
      <c r="B13" s="33">
        <f>'3 Staffing-Employee &amp; Contract'!B13</f>
        <v>7</v>
      </c>
      <c r="C13" s="161" t="str">
        <f>IF('3 Staffing-Employee &amp; Contract'!D13&lt;&gt;0,'3 Staffing-Employee &amp; Contract'!D13,"")</f>
        <v/>
      </c>
      <c r="D13" s="195" t="str">
        <f>IF('3 Staffing-Employee &amp; Contract'!Q13&lt;&gt;0,'3 Staffing-Employee &amp; Contract'!Q13,"")</f>
        <v/>
      </c>
      <c r="E13" s="161" t="str">
        <f>IF('3 Staffing-Employee &amp; Contract'!E13&lt;&gt;0,'3 Staffing-Employee &amp; Contract'!E13,"")</f>
        <v/>
      </c>
    </row>
    <row r="14" spans="1:14" s="71" customFormat="1" ht="14.25" x14ac:dyDescent="0.2">
      <c r="A14" s="105" t="str">
        <f t="shared" si="0"/>
        <v>N</v>
      </c>
      <c r="B14" s="33">
        <f>'3 Staffing-Employee &amp; Contract'!B14</f>
        <v>8</v>
      </c>
      <c r="C14" s="161" t="str">
        <f>IF('3 Staffing-Employee &amp; Contract'!D14&lt;&gt;0,'3 Staffing-Employee &amp; Contract'!D14,"")</f>
        <v/>
      </c>
      <c r="D14" s="195" t="str">
        <f>IF('3 Staffing-Employee &amp; Contract'!Q14&lt;&gt;0,'3 Staffing-Employee &amp; Contract'!Q14,"")</f>
        <v/>
      </c>
      <c r="E14" s="161" t="str">
        <f>IF('3 Staffing-Employee &amp; Contract'!E14&lt;&gt;0,'3 Staffing-Employee &amp; Contract'!E14,"")</f>
        <v/>
      </c>
    </row>
    <row r="15" spans="1:14" s="71" customFormat="1" ht="14.25" x14ac:dyDescent="0.2">
      <c r="A15" s="105" t="str">
        <f t="shared" si="0"/>
        <v>N</v>
      </c>
      <c r="B15" s="33">
        <f>'3 Staffing-Employee &amp; Contract'!B15</f>
        <v>9</v>
      </c>
      <c r="C15" s="161" t="str">
        <f>IF('3 Staffing-Employee &amp; Contract'!D15&lt;&gt;0,'3 Staffing-Employee &amp; Contract'!D15,"")</f>
        <v/>
      </c>
      <c r="D15" s="195" t="str">
        <f>IF('3 Staffing-Employee &amp; Contract'!Q15&lt;&gt;0,'3 Staffing-Employee &amp; Contract'!Q15,"")</f>
        <v/>
      </c>
      <c r="E15" s="161" t="str">
        <f>IF('3 Staffing-Employee &amp; Contract'!E15&lt;&gt;0,'3 Staffing-Employee &amp; Contract'!E15,"")</f>
        <v/>
      </c>
    </row>
    <row r="16" spans="1:14" s="71" customFormat="1" ht="14.25" x14ac:dyDescent="0.2">
      <c r="A16" s="105" t="str">
        <f t="shared" si="0"/>
        <v>N</v>
      </c>
      <c r="B16" s="33">
        <f>'3 Staffing-Employee &amp; Contract'!B16</f>
        <v>10</v>
      </c>
      <c r="C16" s="161" t="str">
        <f>IF('3 Staffing-Employee &amp; Contract'!D16&lt;&gt;0,'3 Staffing-Employee &amp; Contract'!D16,"")</f>
        <v/>
      </c>
      <c r="D16" s="195" t="str">
        <f>IF('3 Staffing-Employee &amp; Contract'!Q16&lt;&gt;0,'3 Staffing-Employee &amp; Contract'!Q16,"")</f>
        <v/>
      </c>
      <c r="E16" s="161" t="str">
        <f>IF('3 Staffing-Employee &amp; Contract'!E16&lt;&gt;0,'3 Staffing-Employee &amp; Contract'!E16,"")</f>
        <v/>
      </c>
    </row>
    <row r="17" spans="1:5" s="71" customFormat="1" ht="14.25" x14ac:dyDescent="0.2">
      <c r="A17" s="105" t="str">
        <f t="shared" si="0"/>
        <v>N</v>
      </c>
      <c r="B17" s="33">
        <f>'3 Staffing-Employee &amp; Contract'!B17</f>
        <v>11</v>
      </c>
      <c r="C17" s="161" t="str">
        <f>IF('3 Staffing-Employee &amp; Contract'!D17&lt;&gt;0,'3 Staffing-Employee &amp; Contract'!D17,"")</f>
        <v/>
      </c>
      <c r="D17" s="195" t="str">
        <f>IF('3 Staffing-Employee &amp; Contract'!Q17&lt;&gt;0,'3 Staffing-Employee &amp; Contract'!Q17,"")</f>
        <v/>
      </c>
      <c r="E17" s="161" t="str">
        <f>IF('3 Staffing-Employee &amp; Contract'!E17&lt;&gt;0,'3 Staffing-Employee &amp; Contract'!E17,"")</f>
        <v/>
      </c>
    </row>
    <row r="18" spans="1:5" s="71" customFormat="1" ht="14.25" x14ac:dyDescent="0.2">
      <c r="A18" s="105" t="str">
        <f t="shared" si="0"/>
        <v>N</v>
      </c>
      <c r="B18" s="33">
        <f>'3 Staffing-Employee &amp; Contract'!B18</f>
        <v>12</v>
      </c>
      <c r="C18" s="161" t="str">
        <f>IF('3 Staffing-Employee &amp; Contract'!D18&lt;&gt;0,'3 Staffing-Employee &amp; Contract'!D18,"")</f>
        <v/>
      </c>
      <c r="D18" s="195" t="str">
        <f>IF('3 Staffing-Employee &amp; Contract'!Q18&lt;&gt;0,'3 Staffing-Employee &amp; Contract'!Q18,"")</f>
        <v/>
      </c>
      <c r="E18" s="161" t="str">
        <f>IF('3 Staffing-Employee &amp; Contract'!E18&lt;&gt;0,'3 Staffing-Employee &amp; Contract'!E18,"")</f>
        <v/>
      </c>
    </row>
    <row r="19" spans="1:5" s="71" customFormat="1" ht="14.25" x14ac:dyDescent="0.2">
      <c r="A19" s="105" t="str">
        <f t="shared" si="0"/>
        <v>N</v>
      </c>
      <c r="B19" s="33">
        <f>'3 Staffing-Employee &amp; Contract'!B19</f>
        <v>13</v>
      </c>
      <c r="C19" s="161" t="str">
        <f>IF('3 Staffing-Employee &amp; Contract'!D19&lt;&gt;0,'3 Staffing-Employee &amp; Contract'!D19,"")</f>
        <v/>
      </c>
      <c r="D19" s="195" t="str">
        <f>IF('3 Staffing-Employee &amp; Contract'!Q19&lt;&gt;0,'3 Staffing-Employee &amp; Contract'!Q19,"")</f>
        <v/>
      </c>
      <c r="E19" s="161" t="str">
        <f>IF('3 Staffing-Employee &amp; Contract'!E19&lt;&gt;0,'3 Staffing-Employee &amp; Contract'!E19,"")</f>
        <v/>
      </c>
    </row>
    <row r="20" spans="1:5" s="71" customFormat="1" ht="14.25" x14ac:dyDescent="0.2">
      <c r="A20" s="105" t="str">
        <f t="shared" si="0"/>
        <v>N</v>
      </c>
      <c r="B20" s="33">
        <f>'3 Staffing-Employee &amp; Contract'!B20</f>
        <v>14</v>
      </c>
      <c r="C20" s="161" t="str">
        <f>IF('3 Staffing-Employee &amp; Contract'!D20&lt;&gt;0,'3 Staffing-Employee &amp; Contract'!D20,"")</f>
        <v/>
      </c>
      <c r="D20" s="195" t="str">
        <f>IF('3 Staffing-Employee &amp; Contract'!Q20&lt;&gt;0,'3 Staffing-Employee &amp; Contract'!Q20,"")</f>
        <v/>
      </c>
      <c r="E20" s="161" t="str">
        <f>IF('3 Staffing-Employee &amp; Contract'!E20&lt;&gt;0,'3 Staffing-Employee &amp; Contract'!E20,"")</f>
        <v/>
      </c>
    </row>
    <row r="21" spans="1:5" s="71" customFormat="1" ht="14.25" x14ac:dyDescent="0.2">
      <c r="A21" s="105" t="str">
        <f t="shared" si="0"/>
        <v>N</v>
      </c>
      <c r="B21" s="33">
        <f>'3 Staffing-Employee &amp; Contract'!B21</f>
        <v>15</v>
      </c>
      <c r="C21" s="161" t="str">
        <f>IF('3 Staffing-Employee &amp; Contract'!D21&lt;&gt;0,'3 Staffing-Employee &amp; Contract'!D21,"")</f>
        <v/>
      </c>
      <c r="D21" s="195" t="str">
        <f>IF('3 Staffing-Employee &amp; Contract'!Q21&lt;&gt;0,'3 Staffing-Employee &amp; Contract'!Q21,"")</f>
        <v/>
      </c>
      <c r="E21" s="161" t="str">
        <f>IF('3 Staffing-Employee &amp; Contract'!E21&lt;&gt;0,'3 Staffing-Employee &amp; Contract'!E21,"")</f>
        <v/>
      </c>
    </row>
    <row r="22" spans="1:5" s="71" customFormat="1" ht="14.25" x14ac:dyDescent="0.2">
      <c r="A22" s="105" t="str">
        <f t="shared" si="0"/>
        <v>N</v>
      </c>
      <c r="B22" s="33">
        <f>'3 Staffing-Employee &amp; Contract'!B22</f>
        <v>16</v>
      </c>
      <c r="C22" s="161" t="str">
        <f>IF('3 Staffing-Employee &amp; Contract'!D22&lt;&gt;0,'3 Staffing-Employee &amp; Contract'!D22,"")</f>
        <v/>
      </c>
      <c r="D22" s="195" t="str">
        <f>IF('3 Staffing-Employee &amp; Contract'!Q22&lt;&gt;0,'3 Staffing-Employee &amp; Contract'!Q22,"")</f>
        <v/>
      </c>
      <c r="E22" s="161" t="str">
        <f>IF('3 Staffing-Employee &amp; Contract'!E22&lt;&gt;0,'3 Staffing-Employee &amp; Contract'!E22,"")</f>
        <v/>
      </c>
    </row>
    <row r="23" spans="1:5" s="71" customFormat="1" ht="14.25" x14ac:dyDescent="0.2">
      <c r="A23" s="105" t="str">
        <f t="shared" si="0"/>
        <v>N</v>
      </c>
      <c r="B23" s="33">
        <f>'3 Staffing-Employee &amp; Contract'!B23</f>
        <v>17</v>
      </c>
      <c r="C23" s="161" t="str">
        <f>IF('3 Staffing-Employee &amp; Contract'!D23&lt;&gt;0,'3 Staffing-Employee &amp; Contract'!D23,"")</f>
        <v/>
      </c>
      <c r="D23" s="195" t="str">
        <f>IF('3 Staffing-Employee &amp; Contract'!Q23&lt;&gt;0,'3 Staffing-Employee &amp; Contract'!Q23,"")</f>
        <v/>
      </c>
      <c r="E23" s="161" t="str">
        <f>IF('3 Staffing-Employee &amp; Contract'!E23&lt;&gt;0,'3 Staffing-Employee &amp; Contract'!E23,"")</f>
        <v/>
      </c>
    </row>
    <row r="24" spans="1:5" s="71" customFormat="1" ht="14.25" x14ac:dyDescent="0.2">
      <c r="A24" s="105" t="str">
        <f t="shared" si="0"/>
        <v>N</v>
      </c>
      <c r="B24" s="33">
        <f>'3 Staffing-Employee &amp; Contract'!B24</f>
        <v>18</v>
      </c>
      <c r="C24" s="161" t="str">
        <f>IF('3 Staffing-Employee &amp; Contract'!D24&lt;&gt;0,'3 Staffing-Employee &amp; Contract'!D24,"")</f>
        <v/>
      </c>
      <c r="D24" s="195" t="str">
        <f>IF('3 Staffing-Employee &amp; Contract'!Q24&lt;&gt;0,'3 Staffing-Employee &amp; Contract'!Q24,"")</f>
        <v/>
      </c>
      <c r="E24" s="161" t="str">
        <f>IF('3 Staffing-Employee &amp; Contract'!E24&lt;&gt;0,'3 Staffing-Employee &amp; Contract'!E24,"")</f>
        <v/>
      </c>
    </row>
    <row r="25" spans="1:5" s="71" customFormat="1" ht="14.25" x14ac:dyDescent="0.2">
      <c r="A25" s="105" t="str">
        <f t="shared" si="0"/>
        <v>N</v>
      </c>
      <c r="B25" s="33">
        <f>'3 Staffing-Employee &amp; Contract'!B25</f>
        <v>19</v>
      </c>
      <c r="C25" s="161" t="str">
        <f>IF('3 Staffing-Employee &amp; Contract'!D25&lt;&gt;0,'3 Staffing-Employee &amp; Contract'!D25,"")</f>
        <v/>
      </c>
      <c r="D25" s="195" t="str">
        <f>IF('3 Staffing-Employee &amp; Contract'!Q25&lt;&gt;0,'3 Staffing-Employee &amp; Contract'!Q25,"")</f>
        <v/>
      </c>
      <c r="E25" s="161" t="str">
        <f>IF('3 Staffing-Employee &amp; Contract'!E25&lt;&gt;0,'3 Staffing-Employee &amp; Contract'!E25,"")</f>
        <v/>
      </c>
    </row>
    <row r="26" spans="1:5" s="71" customFormat="1" ht="14.25" x14ac:dyDescent="0.2">
      <c r="A26" s="105" t="str">
        <f t="shared" si="0"/>
        <v>N</v>
      </c>
      <c r="B26" s="33">
        <f>'3 Staffing-Employee &amp; Contract'!B26</f>
        <v>20</v>
      </c>
      <c r="C26" s="161" t="str">
        <f>IF('3 Staffing-Employee &amp; Contract'!D26&lt;&gt;0,'3 Staffing-Employee &amp; Contract'!D26,"")</f>
        <v/>
      </c>
      <c r="D26" s="195" t="str">
        <f>IF('3 Staffing-Employee &amp; Contract'!Q26&lt;&gt;0,'3 Staffing-Employee &amp; Contract'!Q26,"")</f>
        <v/>
      </c>
      <c r="E26" s="161" t="str">
        <f>IF('3 Staffing-Employee &amp; Contract'!E26&lt;&gt;0,'3 Staffing-Employee &amp; Contract'!E26,"")</f>
        <v/>
      </c>
    </row>
    <row r="27" spans="1:5" s="71" customFormat="1" ht="14.25" x14ac:dyDescent="0.2">
      <c r="A27" s="105" t="str">
        <f t="shared" si="0"/>
        <v>N</v>
      </c>
      <c r="B27" s="33">
        <f>'3 Staffing-Employee &amp; Contract'!B27</f>
        <v>21</v>
      </c>
      <c r="C27" s="161" t="str">
        <f>IF('3 Staffing-Employee &amp; Contract'!D27&lt;&gt;0,'3 Staffing-Employee &amp; Contract'!D27,"")</f>
        <v/>
      </c>
      <c r="D27" s="195" t="str">
        <f>IF('3 Staffing-Employee &amp; Contract'!Q27&lt;&gt;0,'3 Staffing-Employee &amp; Contract'!Q27,"")</f>
        <v/>
      </c>
      <c r="E27" s="161" t="str">
        <f>IF('3 Staffing-Employee &amp; Contract'!E27&lt;&gt;0,'3 Staffing-Employee &amp; Contract'!E27,"")</f>
        <v/>
      </c>
    </row>
    <row r="28" spans="1:5" s="71" customFormat="1" ht="14.25" x14ac:dyDescent="0.2">
      <c r="A28" s="105" t="str">
        <f t="shared" si="0"/>
        <v>N</v>
      </c>
      <c r="B28" s="33">
        <f>'3 Staffing-Employee &amp; Contract'!B28</f>
        <v>22</v>
      </c>
      <c r="C28" s="161" t="str">
        <f>IF('3 Staffing-Employee &amp; Contract'!D28&lt;&gt;0,'3 Staffing-Employee &amp; Contract'!D28,"")</f>
        <v/>
      </c>
      <c r="D28" s="195" t="str">
        <f>IF('3 Staffing-Employee &amp; Contract'!Q28&lt;&gt;0,'3 Staffing-Employee &amp; Contract'!Q28,"")</f>
        <v/>
      </c>
      <c r="E28" s="161" t="str">
        <f>IF('3 Staffing-Employee &amp; Contract'!E28&lt;&gt;0,'3 Staffing-Employee &amp; Contract'!E28,"")</f>
        <v/>
      </c>
    </row>
    <row r="29" spans="1:5" s="71" customFormat="1" ht="14.25" x14ac:dyDescent="0.2">
      <c r="A29" s="105" t="str">
        <f t="shared" si="0"/>
        <v>N</v>
      </c>
      <c r="B29" s="33">
        <f>'3 Staffing-Employee &amp; Contract'!B29</f>
        <v>23</v>
      </c>
      <c r="C29" s="161" t="str">
        <f>IF('3 Staffing-Employee &amp; Contract'!D29&lt;&gt;0,'3 Staffing-Employee &amp; Contract'!D29,"")</f>
        <v/>
      </c>
      <c r="D29" s="195" t="str">
        <f>IF('3 Staffing-Employee &amp; Contract'!Q29&lt;&gt;0,'3 Staffing-Employee &amp; Contract'!Q29,"")</f>
        <v/>
      </c>
      <c r="E29" s="161" t="str">
        <f>IF('3 Staffing-Employee &amp; Contract'!E29&lt;&gt;0,'3 Staffing-Employee &amp; Contract'!E29,"")</f>
        <v/>
      </c>
    </row>
    <row r="30" spans="1:5" s="71" customFormat="1" ht="14.25" x14ac:dyDescent="0.2">
      <c r="A30" s="105" t="str">
        <f t="shared" si="0"/>
        <v>N</v>
      </c>
      <c r="B30" s="33">
        <f>'3 Staffing-Employee &amp; Contract'!B30</f>
        <v>24</v>
      </c>
      <c r="C30" s="161" t="str">
        <f>IF('3 Staffing-Employee &amp; Contract'!D30&lt;&gt;0,'3 Staffing-Employee &amp; Contract'!D30,"")</f>
        <v/>
      </c>
      <c r="D30" s="195" t="str">
        <f>IF('3 Staffing-Employee &amp; Contract'!Q30&lt;&gt;0,'3 Staffing-Employee &amp; Contract'!Q30,"")</f>
        <v/>
      </c>
      <c r="E30" s="161" t="str">
        <f>IF('3 Staffing-Employee &amp; Contract'!E30&lt;&gt;0,'3 Staffing-Employee &amp; Contract'!E30,"")</f>
        <v/>
      </c>
    </row>
    <row r="31" spans="1:5" s="71" customFormat="1" ht="14.25" x14ac:dyDescent="0.2">
      <c r="A31" s="105" t="str">
        <f t="shared" si="0"/>
        <v>N</v>
      </c>
      <c r="B31" s="33">
        <f>'3 Staffing-Employee &amp; Contract'!B31</f>
        <v>25</v>
      </c>
      <c r="C31" s="161" t="str">
        <f>IF('3 Staffing-Employee &amp; Contract'!D31&lt;&gt;0,'3 Staffing-Employee &amp; Contract'!D31,"")</f>
        <v/>
      </c>
      <c r="D31" s="195" t="str">
        <f>IF('3 Staffing-Employee &amp; Contract'!Q31&lt;&gt;0,'3 Staffing-Employee &amp; Contract'!Q31,"")</f>
        <v/>
      </c>
      <c r="E31" s="161" t="str">
        <f>IF('3 Staffing-Employee &amp; Contract'!E31&lt;&gt;0,'3 Staffing-Employee &amp; Contract'!E31,"")</f>
        <v/>
      </c>
    </row>
    <row r="32" spans="1:5" s="71" customFormat="1" ht="14.25" x14ac:dyDescent="0.2">
      <c r="A32" s="105" t="str">
        <f t="shared" si="0"/>
        <v>N</v>
      </c>
      <c r="B32" s="33">
        <f>'3 Staffing-Employee &amp; Contract'!B32</f>
        <v>26</v>
      </c>
      <c r="C32" s="161" t="str">
        <f>IF('3 Staffing-Employee &amp; Contract'!D32&lt;&gt;0,'3 Staffing-Employee &amp; Contract'!D32,"")</f>
        <v/>
      </c>
      <c r="D32" s="195" t="str">
        <f>IF('3 Staffing-Employee &amp; Contract'!Q32&lt;&gt;0,'3 Staffing-Employee &amp; Contract'!Q32,"")</f>
        <v/>
      </c>
      <c r="E32" s="161" t="str">
        <f>IF('3 Staffing-Employee &amp; Contract'!E32&lt;&gt;0,'3 Staffing-Employee &amp; Contract'!E32,"")</f>
        <v/>
      </c>
    </row>
    <row r="33" spans="1:5" s="71" customFormat="1" ht="14.25" x14ac:dyDescent="0.2">
      <c r="A33" s="105" t="str">
        <f t="shared" si="0"/>
        <v>N</v>
      </c>
      <c r="B33" s="33">
        <f>'3 Staffing-Employee &amp; Contract'!B33</f>
        <v>27</v>
      </c>
      <c r="C33" s="161" t="str">
        <f>IF('3 Staffing-Employee &amp; Contract'!D33&lt;&gt;0,'3 Staffing-Employee &amp; Contract'!D33,"")</f>
        <v/>
      </c>
      <c r="D33" s="195" t="str">
        <f>IF('3 Staffing-Employee &amp; Contract'!Q33&lt;&gt;0,'3 Staffing-Employee &amp; Contract'!Q33,"")</f>
        <v/>
      </c>
      <c r="E33" s="161" t="str">
        <f>IF('3 Staffing-Employee &amp; Contract'!E33&lt;&gt;0,'3 Staffing-Employee &amp; Contract'!E33,"")</f>
        <v/>
      </c>
    </row>
    <row r="34" spans="1:5" s="71" customFormat="1" ht="14.25" x14ac:dyDescent="0.2">
      <c r="A34" s="105" t="str">
        <f t="shared" si="0"/>
        <v>N</v>
      </c>
      <c r="B34" s="33">
        <f>'3 Staffing-Employee &amp; Contract'!B34</f>
        <v>28</v>
      </c>
      <c r="C34" s="161" t="str">
        <f>IF('3 Staffing-Employee &amp; Contract'!D34&lt;&gt;0,'3 Staffing-Employee &amp; Contract'!D34,"")</f>
        <v/>
      </c>
      <c r="D34" s="195" t="str">
        <f>IF('3 Staffing-Employee &amp; Contract'!Q34&lt;&gt;0,'3 Staffing-Employee &amp; Contract'!Q34,"")</f>
        <v/>
      </c>
      <c r="E34" s="161" t="str">
        <f>IF('3 Staffing-Employee &amp; Contract'!E34&lt;&gt;0,'3 Staffing-Employee &amp; Contract'!E34,"")</f>
        <v/>
      </c>
    </row>
    <row r="35" spans="1:5" s="71" customFormat="1" ht="14.25" x14ac:dyDescent="0.2">
      <c r="A35" s="105" t="str">
        <f t="shared" si="0"/>
        <v>N</v>
      </c>
      <c r="B35" s="33">
        <f>'3 Staffing-Employee &amp; Contract'!B35</f>
        <v>29</v>
      </c>
      <c r="C35" s="161" t="str">
        <f>IF('3 Staffing-Employee &amp; Contract'!D35&lt;&gt;0,'3 Staffing-Employee &amp; Contract'!D35,"")</f>
        <v/>
      </c>
      <c r="D35" s="195" t="str">
        <f>IF('3 Staffing-Employee &amp; Contract'!Q35&lt;&gt;0,'3 Staffing-Employee &amp; Contract'!Q35,"")</f>
        <v/>
      </c>
      <c r="E35" s="161" t="str">
        <f>IF('3 Staffing-Employee &amp; Contract'!E35&lt;&gt;0,'3 Staffing-Employee &amp; Contract'!E35,"")</f>
        <v/>
      </c>
    </row>
    <row r="36" spans="1:5" s="71" customFormat="1" ht="14.25" x14ac:dyDescent="0.2">
      <c r="A36" s="105" t="str">
        <f t="shared" si="0"/>
        <v>N</v>
      </c>
      <c r="B36" s="33">
        <f>'3 Staffing-Employee &amp; Contract'!B36</f>
        <v>30</v>
      </c>
      <c r="C36" s="161" t="str">
        <f>IF('3 Staffing-Employee &amp; Contract'!D36&lt;&gt;0,'3 Staffing-Employee &amp; Contract'!D36,"")</f>
        <v/>
      </c>
      <c r="D36" s="195" t="str">
        <f>IF('3 Staffing-Employee &amp; Contract'!Q36&lt;&gt;0,'3 Staffing-Employee &amp; Contract'!Q36,"")</f>
        <v/>
      </c>
      <c r="E36" s="161" t="str">
        <f>IF('3 Staffing-Employee &amp; Contract'!E36&lt;&gt;0,'3 Staffing-Employee &amp; Contract'!E36,"")</f>
        <v/>
      </c>
    </row>
    <row r="37" spans="1:5" s="71" customFormat="1" ht="14.25" x14ac:dyDescent="0.2">
      <c r="A37" s="105" t="str">
        <f t="shared" si="0"/>
        <v>N</v>
      </c>
      <c r="B37" s="33">
        <f>'3 Staffing-Employee &amp; Contract'!B37</f>
        <v>31</v>
      </c>
      <c r="C37" s="161" t="str">
        <f>IF('3 Staffing-Employee &amp; Contract'!D37&lt;&gt;0,'3 Staffing-Employee &amp; Contract'!D37,"")</f>
        <v/>
      </c>
      <c r="D37" s="195" t="str">
        <f>IF('3 Staffing-Employee &amp; Contract'!Q37&lt;&gt;0,'3 Staffing-Employee &amp; Contract'!Q37,"")</f>
        <v/>
      </c>
      <c r="E37" s="161" t="str">
        <f>IF('3 Staffing-Employee &amp; Contract'!E37&lt;&gt;0,'3 Staffing-Employee &amp; Contract'!E37,"")</f>
        <v/>
      </c>
    </row>
    <row r="38" spans="1:5" s="71" customFormat="1" ht="14.25" x14ac:dyDescent="0.2">
      <c r="A38" s="105" t="str">
        <f t="shared" si="0"/>
        <v>N</v>
      </c>
      <c r="B38" s="33">
        <f>'3 Staffing-Employee &amp; Contract'!B38</f>
        <v>32</v>
      </c>
      <c r="C38" s="161" t="str">
        <f>IF('3 Staffing-Employee &amp; Contract'!D38&lt;&gt;0,'3 Staffing-Employee &amp; Contract'!D38,"")</f>
        <v/>
      </c>
      <c r="D38" s="195" t="str">
        <f>IF('3 Staffing-Employee &amp; Contract'!Q38&lt;&gt;0,'3 Staffing-Employee &amp; Contract'!Q38,"")</f>
        <v/>
      </c>
      <c r="E38" s="161" t="str">
        <f>IF('3 Staffing-Employee &amp; Contract'!E38&lt;&gt;0,'3 Staffing-Employee &amp; Contract'!E38,"")</f>
        <v/>
      </c>
    </row>
    <row r="39" spans="1:5" s="71" customFormat="1" ht="14.25" x14ac:dyDescent="0.2">
      <c r="A39" s="105" t="str">
        <f t="shared" si="0"/>
        <v>N</v>
      </c>
      <c r="B39" s="33">
        <f>'3 Staffing-Employee &amp; Contract'!B39</f>
        <v>33</v>
      </c>
      <c r="C39" s="161" t="str">
        <f>IF('3 Staffing-Employee &amp; Contract'!D39&lt;&gt;0,'3 Staffing-Employee &amp; Contract'!D39,"")</f>
        <v/>
      </c>
      <c r="D39" s="195" t="str">
        <f>IF('3 Staffing-Employee &amp; Contract'!Q39&lt;&gt;0,'3 Staffing-Employee &amp; Contract'!Q39,"")</f>
        <v/>
      </c>
      <c r="E39" s="161" t="str">
        <f>IF('3 Staffing-Employee &amp; Contract'!E39&lt;&gt;0,'3 Staffing-Employee &amp; Contract'!E39,"")</f>
        <v/>
      </c>
    </row>
    <row r="40" spans="1:5" s="71" customFormat="1" ht="14.25" x14ac:dyDescent="0.2">
      <c r="A40" s="105" t="str">
        <f t="shared" si="0"/>
        <v>N</v>
      </c>
      <c r="B40" s="33">
        <f>'3 Staffing-Employee &amp; Contract'!B40</f>
        <v>34</v>
      </c>
      <c r="C40" s="161" t="str">
        <f>IF('3 Staffing-Employee &amp; Contract'!D40&lt;&gt;0,'3 Staffing-Employee &amp; Contract'!D40,"")</f>
        <v/>
      </c>
      <c r="D40" s="195" t="str">
        <f>IF('3 Staffing-Employee &amp; Contract'!Q40&lt;&gt;0,'3 Staffing-Employee &amp; Contract'!Q40,"")</f>
        <v/>
      </c>
      <c r="E40" s="161" t="str">
        <f>IF('3 Staffing-Employee &amp; Contract'!E40&lt;&gt;0,'3 Staffing-Employee &amp; Contract'!E40,"")</f>
        <v/>
      </c>
    </row>
    <row r="41" spans="1:5" s="71" customFormat="1" ht="14.25" x14ac:dyDescent="0.2">
      <c r="A41" s="105" t="str">
        <f t="shared" si="0"/>
        <v>N</v>
      </c>
      <c r="B41" s="33">
        <f>'3 Staffing-Employee &amp; Contract'!B41</f>
        <v>35</v>
      </c>
      <c r="C41" s="162" t="str">
        <f>IF('3 Staffing-Employee &amp; Contract'!D41&lt;&gt;0,'3 Staffing-Employee &amp; Contract'!D41,"")</f>
        <v/>
      </c>
      <c r="D41" s="196" t="str">
        <f>IF('3 Staffing-Employee &amp; Contract'!Q41&lt;&gt;0,'3 Staffing-Employee &amp; Contract'!Q41,"")</f>
        <v/>
      </c>
      <c r="E41" s="162" t="str">
        <f>IF('3 Staffing-Employee &amp; Contract'!E41&lt;&gt;0,'3 Staffing-Employee &amp; Contract'!E41,"")</f>
        <v/>
      </c>
    </row>
    <row r="42" spans="1:5" s="71" customFormat="1" ht="15" x14ac:dyDescent="0.2">
      <c r="A42" s="166" t="str">
        <f>IF(COUNTIF(A43:A78,"Y")&gt;0,"Y","N")</f>
        <v>N</v>
      </c>
      <c r="B42" s="33"/>
      <c r="C42" s="159" t="s">
        <v>42</v>
      </c>
      <c r="D42" s="194"/>
      <c r="E42" s="160"/>
    </row>
    <row r="43" spans="1:5" s="71" customFormat="1" ht="14.25" x14ac:dyDescent="0.2">
      <c r="A43" s="105" t="str">
        <f t="shared" ref="A43:A77" si="1">IF(C43&lt;&gt;"","Y","N")</f>
        <v>N</v>
      </c>
      <c r="B43" s="33">
        <f>'3 Staffing-Employee &amp; Contract'!B45</f>
        <v>1</v>
      </c>
      <c r="C43" s="161" t="str">
        <f>IF('3 Staffing-Employee &amp; Contract'!D45&lt;&gt;0,'3 Staffing-Employee &amp; Contract'!D45,"")</f>
        <v/>
      </c>
      <c r="D43" s="195" t="str">
        <f>IF('3 Staffing-Employee &amp; Contract'!Q45&lt;&gt;0,'3 Staffing-Employee &amp; Contract'!Q45,"")</f>
        <v/>
      </c>
      <c r="E43" s="161" t="str">
        <f>IF('3 Staffing-Employee &amp; Contract'!E45&lt;&gt;0,'3 Staffing-Employee &amp; Contract'!E45,"")</f>
        <v/>
      </c>
    </row>
    <row r="44" spans="1:5" s="71" customFormat="1" ht="14.25" x14ac:dyDescent="0.2">
      <c r="A44" s="105" t="str">
        <f t="shared" si="1"/>
        <v>N</v>
      </c>
      <c r="B44" s="33">
        <f>'3 Staffing-Employee &amp; Contract'!B46</f>
        <v>2</v>
      </c>
      <c r="C44" s="161" t="str">
        <f>IF('3 Staffing-Employee &amp; Contract'!D46&lt;&gt;0,'3 Staffing-Employee &amp; Contract'!D46,"")</f>
        <v/>
      </c>
      <c r="D44" s="195" t="str">
        <f>IF('3 Staffing-Employee &amp; Contract'!Q46&lt;&gt;0,'3 Staffing-Employee &amp; Contract'!Q46,"")</f>
        <v/>
      </c>
      <c r="E44" s="161" t="str">
        <f>IF('3 Staffing-Employee &amp; Contract'!E46&lt;&gt;0,'3 Staffing-Employee &amp; Contract'!E46,"")</f>
        <v/>
      </c>
    </row>
    <row r="45" spans="1:5" s="71" customFormat="1" ht="14.25" x14ac:dyDescent="0.2">
      <c r="A45" s="105" t="str">
        <f t="shared" si="1"/>
        <v>N</v>
      </c>
      <c r="B45" s="33">
        <f>'3 Staffing-Employee &amp; Contract'!B47</f>
        <v>3</v>
      </c>
      <c r="C45" s="161" t="str">
        <f>IF('3 Staffing-Employee &amp; Contract'!D47&lt;&gt;0,'3 Staffing-Employee &amp; Contract'!D47,"")</f>
        <v/>
      </c>
      <c r="D45" s="195" t="str">
        <f>IF('3 Staffing-Employee &amp; Contract'!Q47&lt;&gt;0,'3 Staffing-Employee &amp; Contract'!Q47,"")</f>
        <v/>
      </c>
      <c r="E45" s="161" t="str">
        <f>IF('3 Staffing-Employee &amp; Contract'!E47&lt;&gt;0,'3 Staffing-Employee &amp; Contract'!E47,"")</f>
        <v/>
      </c>
    </row>
    <row r="46" spans="1:5" s="71" customFormat="1" ht="14.25" x14ac:dyDescent="0.2">
      <c r="A46" s="105" t="str">
        <f t="shared" si="1"/>
        <v>N</v>
      </c>
      <c r="B46" s="33">
        <f>'3 Staffing-Employee &amp; Contract'!B48</f>
        <v>4</v>
      </c>
      <c r="C46" s="161" t="str">
        <f>IF('3 Staffing-Employee &amp; Contract'!D48&lt;&gt;0,'3 Staffing-Employee &amp; Contract'!D48,"")</f>
        <v/>
      </c>
      <c r="D46" s="195" t="str">
        <f>IF('3 Staffing-Employee &amp; Contract'!Q48&lt;&gt;0,'3 Staffing-Employee &amp; Contract'!Q48,"")</f>
        <v/>
      </c>
      <c r="E46" s="161" t="str">
        <f>IF('3 Staffing-Employee &amp; Contract'!E48&lt;&gt;0,'3 Staffing-Employee &amp; Contract'!E48,"")</f>
        <v/>
      </c>
    </row>
    <row r="47" spans="1:5" s="71" customFormat="1" ht="14.25" x14ac:dyDescent="0.2">
      <c r="A47" s="105" t="str">
        <f t="shared" si="1"/>
        <v>N</v>
      </c>
      <c r="B47" s="33">
        <f>'3 Staffing-Employee &amp; Contract'!B49</f>
        <v>5</v>
      </c>
      <c r="C47" s="161" t="str">
        <f>IF('3 Staffing-Employee &amp; Contract'!D49&lt;&gt;0,'3 Staffing-Employee &amp; Contract'!D49,"")</f>
        <v/>
      </c>
      <c r="D47" s="195" t="str">
        <f>IF('3 Staffing-Employee &amp; Contract'!Q49&lt;&gt;0,'3 Staffing-Employee &amp; Contract'!Q49,"")</f>
        <v/>
      </c>
      <c r="E47" s="161" t="str">
        <f>IF('3 Staffing-Employee &amp; Contract'!E49&lt;&gt;0,'3 Staffing-Employee &amp; Contract'!E49,"")</f>
        <v/>
      </c>
    </row>
    <row r="48" spans="1:5" s="71" customFormat="1" ht="14.25" x14ac:dyDescent="0.2">
      <c r="A48" s="105" t="str">
        <f t="shared" si="1"/>
        <v>N</v>
      </c>
      <c r="B48" s="33">
        <f>'3 Staffing-Employee &amp; Contract'!B50</f>
        <v>6</v>
      </c>
      <c r="C48" s="161" t="str">
        <f>IF('3 Staffing-Employee &amp; Contract'!D50&lt;&gt;0,'3 Staffing-Employee &amp; Contract'!D50,"")</f>
        <v/>
      </c>
      <c r="D48" s="195" t="str">
        <f>IF('3 Staffing-Employee &amp; Contract'!Q50&lt;&gt;0,'3 Staffing-Employee &amp; Contract'!Q50,"")</f>
        <v/>
      </c>
      <c r="E48" s="161" t="str">
        <f>IF('3 Staffing-Employee &amp; Contract'!E50&lt;&gt;0,'3 Staffing-Employee &amp; Contract'!E50,"")</f>
        <v/>
      </c>
    </row>
    <row r="49" spans="1:5" s="71" customFormat="1" ht="14.25" x14ac:dyDescent="0.2">
      <c r="A49" s="105" t="str">
        <f t="shared" si="1"/>
        <v>N</v>
      </c>
      <c r="B49" s="33">
        <f>'3 Staffing-Employee &amp; Contract'!B51</f>
        <v>7</v>
      </c>
      <c r="C49" s="161" t="str">
        <f>IF('3 Staffing-Employee &amp; Contract'!D51&lt;&gt;0,'3 Staffing-Employee &amp; Contract'!D51,"")</f>
        <v/>
      </c>
      <c r="D49" s="195" t="str">
        <f>IF('3 Staffing-Employee &amp; Contract'!Q51&lt;&gt;0,'3 Staffing-Employee &amp; Contract'!Q51,"")</f>
        <v/>
      </c>
      <c r="E49" s="161" t="str">
        <f>IF('3 Staffing-Employee &amp; Contract'!E51&lt;&gt;0,'3 Staffing-Employee &amp; Contract'!E51,"")</f>
        <v/>
      </c>
    </row>
    <row r="50" spans="1:5" s="71" customFormat="1" ht="14.25" x14ac:dyDescent="0.2">
      <c r="A50" s="105" t="str">
        <f t="shared" si="1"/>
        <v>N</v>
      </c>
      <c r="B50" s="33">
        <f>'3 Staffing-Employee &amp; Contract'!B52</f>
        <v>8</v>
      </c>
      <c r="C50" s="161" t="str">
        <f>IF('3 Staffing-Employee &amp; Contract'!D52&lt;&gt;0,'3 Staffing-Employee &amp; Contract'!D52,"")</f>
        <v/>
      </c>
      <c r="D50" s="195" t="str">
        <f>IF('3 Staffing-Employee &amp; Contract'!Q52&lt;&gt;0,'3 Staffing-Employee &amp; Contract'!Q52,"")</f>
        <v/>
      </c>
      <c r="E50" s="161" t="str">
        <f>IF('3 Staffing-Employee &amp; Contract'!E52&lt;&gt;0,'3 Staffing-Employee &amp; Contract'!E52,"")</f>
        <v/>
      </c>
    </row>
    <row r="51" spans="1:5" s="71" customFormat="1" ht="14.25" x14ac:dyDescent="0.2">
      <c r="A51" s="105" t="str">
        <f t="shared" si="1"/>
        <v>N</v>
      </c>
      <c r="B51" s="33">
        <f>'3 Staffing-Employee &amp; Contract'!B53</f>
        <v>9</v>
      </c>
      <c r="C51" s="161" t="str">
        <f>IF('3 Staffing-Employee &amp; Contract'!D53&lt;&gt;0,'3 Staffing-Employee &amp; Contract'!D53,"")</f>
        <v/>
      </c>
      <c r="D51" s="195" t="str">
        <f>IF('3 Staffing-Employee &amp; Contract'!Q53&lt;&gt;0,'3 Staffing-Employee &amp; Contract'!Q53,"")</f>
        <v/>
      </c>
      <c r="E51" s="161" t="str">
        <f>IF('3 Staffing-Employee &amp; Contract'!E53&lt;&gt;0,'3 Staffing-Employee &amp; Contract'!E53,"")</f>
        <v/>
      </c>
    </row>
    <row r="52" spans="1:5" s="71" customFormat="1" ht="14.25" collapsed="1" x14ac:dyDescent="0.2">
      <c r="A52" s="105" t="str">
        <f t="shared" si="1"/>
        <v>N</v>
      </c>
      <c r="B52" s="33">
        <f>'3 Staffing-Employee &amp; Contract'!B54</f>
        <v>10</v>
      </c>
      <c r="C52" s="161" t="str">
        <f>IF('3 Staffing-Employee &amp; Contract'!D54&lt;&gt;0,'3 Staffing-Employee &amp; Contract'!D54,"")</f>
        <v/>
      </c>
      <c r="D52" s="195" t="str">
        <f>IF('3 Staffing-Employee &amp; Contract'!Q54&lt;&gt;0,'3 Staffing-Employee &amp; Contract'!Q54,"")</f>
        <v/>
      </c>
      <c r="E52" s="161" t="str">
        <f>IF('3 Staffing-Employee &amp; Contract'!E54&lt;&gt;0,'3 Staffing-Employee &amp; Contract'!E54,"")</f>
        <v/>
      </c>
    </row>
    <row r="53" spans="1:5" s="71" customFormat="1" ht="14.25" x14ac:dyDescent="0.2">
      <c r="A53" s="105" t="str">
        <f t="shared" si="1"/>
        <v>N</v>
      </c>
      <c r="B53" s="33">
        <f>'3 Staffing-Employee &amp; Contract'!B55</f>
        <v>11</v>
      </c>
      <c r="C53" s="161" t="str">
        <f>IF('3 Staffing-Employee &amp; Contract'!D55&lt;&gt;0,'3 Staffing-Employee &amp; Contract'!D55,"")</f>
        <v/>
      </c>
      <c r="D53" s="195" t="str">
        <f>IF('3 Staffing-Employee &amp; Contract'!Q55&lt;&gt;0,'3 Staffing-Employee &amp; Contract'!Q55,"")</f>
        <v/>
      </c>
      <c r="E53" s="161" t="str">
        <f>IF('3 Staffing-Employee &amp; Contract'!E55&lt;&gt;0,'3 Staffing-Employee &amp; Contract'!E55,"")</f>
        <v/>
      </c>
    </row>
    <row r="54" spans="1:5" s="71" customFormat="1" ht="14.25" x14ac:dyDescent="0.2">
      <c r="A54" s="105" t="str">
        <f t="shared" si="1"/>
        <v>N</v>
      </c>
      <c r="B54" s="33">
        <f>'3 Staffing-Employee &amp; Contract'!B56</f>
        <v>12</v>
      </c>
      <c r="C54" s="161" t="str">
        <f>IF('3 Staffing-Employee &amp; Contract'!D56&lt;&gt;0,'3 Staffing-Employee &amp; Contract'!D56,"")</f>
        <v/>
      </c>
      <c r="D54" s="195" t="str">
        <f>IF('3 Staffing-Employee &amp; Contract'!Q56&lt;&gt;0,'3 Staffing-Employee &amp; Contract'!Q56,"")</f>
        <v/>
      </c>
      <c r="E54" s="161" t="str">
        <f>IF('3 Staffing-Employee &amp; Contract'!E56&lt;&gt;0,'3 Staffing-Employee &amp; Contract'!E56,"")</f>
        <v/>
      </c>
    </row>
    <row r="55" spans="1:5" s="71" customFormat="1" ht="14.25" x14ac:dyDescent="0.2">
      <c r="A55" s="105" t="str">
        <f t="shared" si="1"/>
        <v>N</v>
      </c>
      <c r="B55" s="33">
        <f>'3 Staffing-Employee &amp; Contract'!B57</f>
        <v>13</v>
      </c>
      <c r="C55" s="161" t="str">
        <f>IF('3 Staffing-Employee &amp; Contract'!D57&lt;&gt;0,'3 Staffing-Employee &amp; Contract'!D57,"")</f>
        <v/>
      </c>
      <c r="D55" s="195" t="str">
        <f>IF('3 Staffing-Employee &amp; Contract'!Q57&lt;&gt;0,'3 Staffing-Employee &amp; Contract'!Q57,"")</f>
        <v/>
      </c>
      <c r="E55" s="161" t="str">
        <f>IF('3 Staffing-Employee &amp; Contract'!E57&lt;&gt;0,'3 Staffing-Employee &amp; Contract'!E57,"")</f>
        <v/>
      </c>
    </row>
    <row r="56" spans="1:5" s="71" customFormat="1" ht="14.25" x14ac:dyDescent="0.2">
      <c r="A56" s="105" t="str">
        <f t="shared" si="1"/>
        <v>N</v>
      </c>
      <c r="B56" s="33">
        <f>'3 Staffing-Employee &amp; Contract'!B58</f>
        <v>14</v>
      </c>
      <c r="C56" s="161" t="str">
        <f>IF('3 Staffing-Employee &amp; Contract'!D58&lt;&gt;0,'3 Staffing-Employee &amp; Contract'!D58,"")</f>
        <v/>
      </c>
      <c r="D56" s="195" t="str">
        <f>IF('3 Staffing-Employee &amp; Contract'!Q58&lt;&gt;0,'3 Staffing-Employee &amp; Contract'!Q58,"")</f>
        <v/>
      </c>
      <c r="E56" s="161" t="str">
        <f>IF('3 Staffing-Employee &amp; Contract'!E58&lt;&gt;0,'3 Staffing-Employee &amp; Contract'!E58,"")</f>
        <v/>
      </c>
    </row>
    <row r="57" spans="1:5" s="71" customFormat="1" ht="14.25" collapsed="1" x14ac:dyDescent="0.2">
      <c r="A57" s="105" t="str">
        <f t="shared" si="1"/>
        <v>N</v>
      </c>
      <c r="B57" s="33">
        <f>'3 Staffing-Employee &amp; Contract'!B59</f>
        <v>15</v>
      </c>
      <c r="C57" s="161" t="str">
        <f>IF('3 Staffing-Employee &amp; Contract'!D59&lt;&gt;0,'3 Staffing-Employee &amp; Contract'!D59,"")</f>
        <v/>
      </c>
      <c r="D57" s="195" t="str">
        <f>IF('3 Staffing-Employee &amp; Contract'!Q59&lt;&gt;0,'3 Staffing-Employee &amp; Contract'!Q59,"")</f>
        <v/>
      </c>
      <c r="E57" s="161" t="str">
        <f>IF('3 Staffing-Employee &amp; Contract'!E59&lt;&gt;0,'3 Staffing-Employee &amp; Contract'!E59,"")</f>
        <v/>
      </c>
    </row>
    <row r="58" spans="1:5" s="71" customFormat="1" ht="14.25" x14ac:dyDescent="0.2">
      <c r="A58" s="105" t="str">
        <f t="shared" si="1"/>
        <v>N</v>
      </c>
      <c r="B58" s="33">
        <f>'3 Staffing-Employee &amp; Contract'!B60</f>
        <v>16</v>
      </c>
      <c r="C58" s="161" t="str">
        <f>IF('3 Staffing-Employee &amp; Contract'!D60&lt;&gt;0,'3 Staffing-Employee &amp; Contract'!D60,"")</f>
        <v/>
      </c>
      <c r="D58" s="195" t="str">
        <f>IF('3 Staffing-Employee &amp; Contract'!Q60&lt;&gt;0,'3 Staffing-Employee &amp; Contract'!Q60,"")</f>
        <v/>
      </c>
      <c r="E58" s="161" t="str">
        <f>IF('3 Staffing-Employee &amp; Contract'!E60&lt;&gt;0,'3 Staffing-Employee &amp; Contract'!E60,"")</f>
        <v/>
      </c>
    </row>
    <row r="59" spans="1:5" s="71" customFormat="1" ht="14.25" x14ac:dyDescent="0.2">
      <c r="A59" s="105" t="str">
        <f t="shared" si="1"/>
        <v>N</v>
      </c>
      <c r="B59" s="33">
        <f>'3 Staffing-Employee &amp; Contract'!B61</f>
        <v>17</v>
      </c>
      <c r="C59" s="161" t="str">
        <f>IF('3 Staffing-Employee &amp; Contract'!D61&lt;&gt;0,'3 Staffing-Employee &amp; Contract'!D61,"")</f>
        <v/>
      </c>
      <c r="D59" s="195" t="str">
        <f>IF('3 Staffing-Employee &amp; Contract'!Q61&lt;&gt;0,'3 Staffing-Employee &amp; Contract'!Q61,"")</f>
        <v/>
      </c>
      <c r="E59" s="161" t="str">
        <f>IF('3 Staffing-Employee &amp; Contract'!E61&lt;&gt;0,'3 Staffing-Employee &amp; Contract'!E61,"")</f>
        <v/>
      </c>
    </row>
    <row r="60" spans="1:5" s="71" customFormat="1" ht="14.25" x14ac:dyDescent="0.2">
      <c r="A60" s="105" t="str">
        <f t="shared" si="1"/>
        <v>N</v>
      </c>
      <c r="B60" s="33">
        <f>'3 Staffing-Employee &amp; Contract'!B62</f>
        <v>18</v>
      </c>
      <c r="C60" s="161" t="str">
        <f>IF('3 Staffing-Employee &amp; Contract'!D62&lt;&gt;0,'3 Staffing-Employee &amp; Contract'!D62,"")</f>
        <v/>
      </c>
      <c r="D60" s="195" t="str">
        <f>IF('3 Staffing-Employee &amp; Contract'!Q62&lt;&gt;0,'3 Staffing-Employee &amp; Contract'!Q62,"")</f>
        <v/>
      </c>
      <c r="E60" s="161" t="str">
        <f>IF('3 Staffing-Employee &amp; Contract'!E62&lt;&gt;0,'3 Staffing-Employee &amp; Contract'!E62,"")</f>
        <v/>
      </c>
    </row>
    <row r="61" spans="1:5" s="71" customFormat="1" ht="14.25" x14ac:dyDescent="0.2">
      <c r="A61" s="105" t="str">
        <f t="shared" si="1"/>
        <v>N</v>
      </c>
      <c r="B61" s="33">
        <f>'3 Staffing-Employee &amp; Contract'!B63</f>
        <v>19</v>
      </c>
      <c r="C61" s="161" t="str">
        <f>IF('3 Staffing-Employee &amp; Contract'!D63&lt;&gt;0,'3 Staffing-Employee &amp; Contract'!D63,"")</f>
        <v/>
      </c>
      <c r="D61" s="195" t="str">
        <f>IF('3 Staffing-Employee &amp; Contract'!Q63&lt;&gt;0,'3 Staffing-Employee &amp; Contract'!Q63,"")</f>
        <v/>
      </c>
      <c r="E61" s="161" t="str">
        <f>IF('3 Staffing-Employee &amp; Contract'!E63&lt;&gt;0,'3 Staffing-Employee &amp; Contract'!E63,"")</f>
        <v/>
      </c>
    </row>
    <row r="62" spans="1:5" s="71" customFormat="1" ht="14.25" collapsed="1" x14ac:dyDescent="0.2">
      <c r="A62" s="105" t="str">
        <f t="shared" si="1"/>
        <v>N</v>
      </c>
      <c r="B62" s="33">
        <f>'3 Staffing-Employee &amp; Contract'!B64</f>
        <v>20</v>
      </c>
      <c r="C62" s="161" t="str">
        <f>IF('3 Staffing-Employee &amp; Contract'!D64&lt;&gt;0,'3 Staffing-Employee &amp; Contract'!D64,"")</f>
        <v/>
      </c>
      <c r="D62" s="195" t="str">
        <f>IF('3 Staffing-Employee &amp; Contract'!Q64&lt;&gt;0,'3 Staffing-Employee &amp; Contract'!Q64,"")</f>
        <v/>
      </c>
      <c r="E62" s="161" t="str">
        <f>IF('3 Staffing-Employee &amp; Contract'!E64&lt;&gt;0,'3 Staffing-Employee &amp; Contract'!E64,"")</f>
        <v/>
      </c>
    </row>
    <row r="63" spans="1:5" s="71" customFormat="1" ht="14.25" x14ac:dyDescent="0.2">
      <c r="A63" s="105" t="str">
        <f t="shared" si="1"/>
        <v>N</v>
      </c>
      <c r="B63" s="33">
        <f>'3 Staffing-Employee &amp; Contract'!B65</f>
        <v>21</v>
      </c>
      <c r="C63" s="161" t="str">
        <f>IF('3 Staffing-Employee &amp; Contract'!D65&lt;&gt;0,'3 Staffing-Employee &amp; Contract'!D65,"")</f>
        <v/>
      </c>
      <c r="D63" s="195" t="str">
        <f>IF('3 Staffing-Employee &amp; Contract'!Q65&lt;&gt;0,'3 Staffing-Employee &amp; Contract'!Q65,"")</f>
        <v/>
      </c>
      <c r="E63" s="161" t="str">
        <f>IF('3 Staffing-Employee &amp; Contract'!E65&lt;&gt;0,'3 Staffing-Employee &amp; Contract'!E65,"")</f>
        <v/>
      </c>
    </row>
    <row r="64" spans="1:5" s="71" customFormat="1" ht="14.25" x14ac:dyDescent="0.2">
      <c r="A64" s="105" t="str">
        <f t="shared" si="1"/>
        <v>N</v>
      </c>
      <c r="B64" s="33">
        <f>'3 Staffing-Employee &amp; Contract'!B66</f>
        <v>22</v>
      </c>
      <c r="C64" s="161" t="str">
        <f>IF('3 Staffing-Employee &amp; Contract'!D66&lt;&gt;0,'3 Staffing-Employee &amp; Contract'!D66,"")</f>
        <v/>
      </c>
      <c r="D64" s="195" t="str">
        <f>IF('3 Staffing-Employee &amp; Contract'!Q66&lt;&gt;0,'3 Staffing-Employee &amp; Contract'!Q66,"")</f>
        <v/>
      </c>
      <c r="E64" s="161" t="str">
        <f>IF('3 Staffing-Employee &amp; Contract'!E66&lt;&gt;0,'3 Staffing-Employee &amp; Contract'!E66,"")</f>
        <v/>
      </c>
    </row>
    <row r="65" spans="1:5" s="71" customFormat="1" ht="14.25" x14ac:dyDescent="0.2">
      <c r="A65" s="105" t="str">
        <f t="shared" si="1"/>
        <v>N</v>
      </c>
      <c r="B65" s="33">
        <f>'3 Staffing-Employee &amp; Contract'!B67</f>
        <v>23</v>
      </c>
      <c r="C65" s="161" t="str">
        <f>IF('3 Staffing-Employee &amp; Contract'!D67&lt;&gt;0,'3 Staffing-Employee &amp; Contract'!D67,"")</f>
        <v/>
      </c>
      <c r="D65" s="195" t="str">
        <f>IF('3 Staffing-Employee &amp; Contract'!Q67&lt;&gt;0,'3 Staffing-Employee &amp; Contract'!Q67,"")</f>
        <v/>
      </c>
      <c r="E65" s="161" t="str">
        <f>IF('3 Staffing-Employee &amp; Contract'!E67&lt;&gt;0,'3 Staffing-Employee &amp; Contract'!E67,"")</f>
        <v/>
      </c>
    </row>
    <row r="66" spans="1:5" s="71" customFormat="1" ht="14.25" x14ac:dyDescent="0.2">
      <c r="A66" s="105" t="str">
        <f t="shared" si="1"/>
        <v>N</v>
      </c>
      <c r="B66" s="33">
        <f>'3 Staffing-Employee &amp; Contract'!B68</f>
        <v>24</v>
      </c>
      <c r="C66" s="161" t="str">
        <f>IF('3 Staffing-Employee &amp; Contract'!D68&lt;&gt;0,'3 Staffing-Employee &amp; Contract'!D68,"")</f>
        <v/>
      </c>
      <c r="D66" s="195" t="str">
        <f>IF('3 Staffing-Employee &amp; Contract'!Q68&lt;&gt;0,'3 Staffing-Employee &amp; Contract'!Q68,"")</f>
        <v/>
      </c>
      <c r="E66" s="161" t="str">
        <f>IF('3 Staffing-Employee &amp; Contract'!E68&lt;&gt;0,'3 Staffing-Employee &amp; Contract'!E68,"")</f>
        <v/>
      </c>
    </row>
    <row r="67" spans="1:5" s="71" customFormat="1" ht="14.25" collapsed="1" x14ac:dyDescent="0.2">
      <c r="A67" s="105" t="str">
        <f t="shared" si="1"/>
        <v>N</v>
      </c>
      <c r="B67" s="33">
        <f>'3 Staffing-Employee &amp; Contract'!B69</f>
        <v>25</v>
      </c>
      <c r="C67" s="161" t="str">
        <f>IF('3 Staffing-Employee &amp; Contract'!D69&lt;&gt;0,'3 Staffing-Employee &amp; Contract'!D69,"")</f>
        <v/>
      </c>
      <c r="D67" s="195" t="str">
        <f>IF('3 Staffing-Employee &amp; Contract'!Q69&lt;&gt;0,'3 Staffing-Employee &amp; Contract'!Q69,"")</f>
        <v/>
      </c>
      <c r="E67" s="161" t="str">
        <f>IF('3 Staffing-Employee &amp; Contract'!E69&lt;&gt;0,'3 Staffing-Employee &amp; Contract'!E69,"")</f>
        <v/>
      </c>
    </row>
    <row r="68" spans="1:5" s="71" customFormat="1" ht="14.25" x14ac:dyDescent="0.2">
      <c r="A68" s="105" t="str">
        <f t="shared" si="1"/>
        <v>N</v>
      </c>
      <c r="B68" s="33">
        <f>'3 Staffing-Employee &amp; Contract'!B70</f>
        <v>26</v>
      </c>
      <c r="C68" s="161" t="str">
        <f>IF('3 Staffing-Employee &amp; Contract'!D70&lt;&gt;0,'3 Staffing-Employee &amp; Contract'!D70,"")</f>
        <v/>
      </c>
      <c r="D68" s="195" t="str">
        <f>IF('3 Staffing-Employee &amp; Contract'!Q70&lt;&gt;0,'3 Staffing-Employee &amp; Contract'!Q70,"")</f>
        <v/>
      </c>
      <c r="E68" s="161" t="str">
        <f>IF('3 Staffing-Employee &amp; Contract'!E70&lt;&gt;0,'3 Staffing-Employee &amp; Contract'!E70,"")</f>
        <v/>
      </c>
    </row>
    <row r="69" spans="1:5" s="71" customFormat="1" ht="14.25" x14ac:dyDescent="0.2">
      <c r="A69" s="105" t="str">
        <f t="shared" si="1"/>
        <v>N</v>
      </c>
      <c r="B69" s="33">
        <f>'3 Staffing-Employee &amp; Contract'!B71</f>
        <v>27</v>
      </c>
      <c r="C69" s="161" t="str">
        <f>IF('3 Staffing-Employee &amp; Contract'!D71&lt;&gt;0,'3 Staffing-Employee &amp; Contract'!D71,"")</f>
        <v/>
      </c>
      <c r="D69" s="195" t="str">
        <f>IF('3 Staffing-Employee &amp; Contract'!Q71&lt;&gt;0,'3 Staffing-Employee &amp; Contract'!Q71,"")</f>
        <v/>
      </c>
      <c r="E69" s="161" t="str">
        <f>IF('3 Staffing-Employee &amp; Contract'!E71&lt;&gt;0,'3 Staffing-Employee &amp; Contract'!E71,"")</f>
        <v/>
      </c>
    </row>
    <row r="70" spans="1:5" s="71" customFormat="1" ht="14.25" x14ac:dyDescent="0.2">
      <c r="A70" s="105" t="str">
        <f t="shared" si="1"/>
        <v>N</v>
      </c>
      <c r="B70" s="33">
        <f>'3 Staffing-Employee &amp; Contract'!B72</f>
        <v>28</v>
      </c>
      <c r="C70" s="161" t="str">
        <f>IF('3 Staffing-Employee &amp; Contract'!D72&lt;&gt;0,'3 Staffing-Employee &amp; Contract'!D72,"")</f>
        <v/>
      </c>
      <c r="D70" s="195" t="str">
        <f>IF('3 Staffing-Employee &amp; Contract'!Q72&lt;&gt;0,'3 Staffing-Employee &amp; Contract'!Q72,"")</f>
        <v/>
      </c>
      <c r="E70" s="161" t="str">
        <f>IF('3 Staffing-Employee &amp; Contract'!E72&lt;&gt;0,'3 Staffing-Employee &amp; Contract'!E72,"")</f>
        <v/>
      </c>
    </row>
    <row r="71" spans="1:5" s="71" customFormat="1" ht="14.25" x14ac:dyDescent="0.2">
      <c r="A71" s="105" t="str">
        <f t="shared" si="1"/>
        <v>N</v>
      </c>
      <c r="B71" s="33">
        <f>'3 Staffing-Employee &amp; Contract'!B73</f>
        <v>29</v>
      </c>
      <c r="C71" s="161" t="str">
        <f>IF('3 Staffing-Employee &amp; Contract'!D73&lt;&gt;0,'3 Staffing-Employee &amp; Contract'!D73,"")</f>
        <v/>
      </c>
      <c r="D71" s="195" t="str">
        <f>IF('3 Staffing-Employee &amp; Contract'!Q73&lt;&gt;0,'3 Staffing-Employee &amp; Contract'!Q73,"")</f>
        <v/>
      </c>
      <c r="E71" s="161" t="str">
        <f>IF('3 Staffing-Employee &amp; Contract'!E73&lt;&gt;0,'3 Staffing-Employee &amp; Contract'!E73,"")</f>
        <v/>
      </c>
    </row>
    <row r="72" spans="1:5" s="71" customFormat="1" ht="14.25" collapsed="1" x14ac:dyDescent="0.2">
      <c r="A72" s="105" t="str">
        <f t="shared" si="1"/>
        <v>N</v>
      </c>
      <c r="B72" s="33">
        <f>'3 Staffing-Employee &amp; Contract'!B74</f>
        <v>30</v>
      </c>
      <c r="C72" s="161" t="str">
        <f>IF('3 Staffing-Employee &amp; Contract'!D74&lt;&gt;0,'3 Staffing-Employee &amp; Contract'!D74,"")</f>
        <v/>
      </c>
      <c r="D72" s="195" t="str">
        <f>IF('3 Staffing-Employee &amp; Contract'!Q74&lt;&gt;0,'3 Staffing-Employee &amp; Contract'!Q74,"")</f>
        <v/>
      </c>
      <c r="E72" s="161" t="str">
        <f>IF('3 Staffing-Employee &amp; Contract'!E74&lt;&gt;0,'3 Staffing-Employee &amp; Contract'!E74,"")</f>
        <v/>
      </c>
    </row>
    <row r="73" spans="1:5" s="71" customFormat="1" ht="14.25" x14ac:dyDescent="0.2">
      <c r="A73" s="105" t="str">
        <f t="shared" si="1"/>
        <v>N</v>
      </c>
      <c r="B73" s="33">
        <f>'3 Staffing-Employee &amp; Contract'!B75</f>
        <v>31</v>
      </c>
      <c r="C73" s="161" t="str">
        <f>IF('3 Staffing-Employee &amp; Contract'!D75&lt;&gt;0,'3 Staffing-Employee &amp; Contract'!D75,"")</f>
        <v/>
      </c>
      <c r="D73" s="195" t="str">
        <f>IF('3 Staffing-Employee &amp; Contract'!Q75&lt;&gt;0,'3 Staffing-Employee &amp; Contract'!Q75,"")</f>
        <v/>
      </c>
      <c r="E73" s="161" t="str">
        <f>IF('3 Staffing-Employee &amp; Contract'!E75&lt;&gt;0,'3 Staffing-Employee &amp; Contract'!E75,"")</f>
        <v/>
      </c>
    </row>
    <row r="74" spans="1:5" s="71" customFormat="1" ht="14.25" x14ac:dyDescent="0.2">
      <c r="A74" s="105" t="str">
        <f t="shared" si="1"/>
        <v>N</v>
      </c>
      <c r="B74" s="33">
        <f>'3 Staffing-Employee &amp; Contract'!B76</f>
        <v>32</v>
      </c>
      <c r="C74" s="161" t="str">
        <f>IF('3 Staffing-Employee &amp; Contract'!D76&lt;&gt;0,'3 Staffing-Employee &amp; Contract'!D76,"")</f>
        <v/>
      </c>
      <c r="D74" s="195" t="str">
        <f>IF('3 Staffing-Employee &amp; Contract'!Q76&lt;&gt;0,'3 Staffing-Employee &amp; Contract'!Q76,"")</f>
        <v/>
      </c>
      <c r="E74" s="161" t="str">
        <f>IF('3 Staffing-Employee &amp; Contract'!E76&lt;&gt;0,'3 Staffing-Employee &amp; Contract'!E76,"")</f>
        <v/>
      </c>
    </row>
    <row r="75" spans="1:5" s="71" customFormat="1" ht="14.25" x14ac:dyDescent="0.2">
      <c r="A75" s="105" t="str">
        <f t="shared" si="1"/>
        <v>N</v>
      </c>
      <c r="B75" s="33">
        <f>'3 Staffing-Employee &amp; Contract'!B77</f>
        <v>33</v>
      </c>
      <c r="C75" s="161" t="str">
        <f>IF('3 Staffing-Employee &amp; Contract'!D77&lt;&gt;0,'3 Staffing-Employee &amp; Contract'!D77,"")</f>
        <v/>
      </c>
      <c r="D75" s="195" t="str">
        <f>IF('3 Staffing-Employee &amp; Contract'!Q77&lt;&gt;0,'3 Staffing-Employee &amp; Contract'!Q77,"")</f>
        <v/>
      </c>
      <c r="E75" s="161" t="str">
        <f>IF('3 Staffing-Employee &amp; Contract'!E77&lt;&gt;0,'3 Staffing-Employee &amp; Contract'!E77,"")</f>
        <v/>
      </c>
    </row>
    <row r="76" spans="1:5" s="71" customFormat="1" ht="14.25" x14ac:dyDescent="0.2">
      <c r="A76" s="105" t="str">
        <f t="shared" si="1"/>
        <v>N</v>
      </c>
      <c r="B76" s="33">
        <f>'3 Staffing-Employee &amp; Contract'!B78</f>
        <v>34</v>
      </c>
      <c r="C76" s="161" t="str">
        <f>IF('3 Staffing-Employee &amp; Contract'!D78&lt;&gt;0,'3 Staffing-Employee &amp; Contract'!D78,"")</f>
        <v/>
      </c>
      <c r="D76" s="195" t="str">
        <f>IF('3 Staffing-Employee &amp; Contract'!Q78&lt;&gt;0,'3 Staffing-Employee &amp; Contract'!Q78,"")</f>
        <v/>
      </c>
      <c r="E76" s="161" t="str">
        <f>IF('3 Staffing-Employee &amp; Contract'!E78&lt;&gt;0,'3 Staffing-Employee &amp; Contract'!E78,"")</f>
        <v/>
      </c>
    </row>
    <row r="77" spans="1:5" s="71" customFormat="1" ht="14.25" collapsed="1" x14ac:dyDescent="0.2">
      <c r="A77" s="105" t="str">
        <f t="shared" si="1"/>
        <v>N</v>
      </c>
      <c r="B77" s="33">
        <f>'3 Staffing-Employee &amp; Contract'!B79</f>
        <v>35</v>
      </c>
      <c r="C77" s="162" t="str">
        <f>IF('3 Staffing-Employee &amp; Contract'!D79&lt;&gt;0,'3 Staffing-Employee &amp; Contract'!D79,"")</f>
        <v/>
      </c>
      <c r="D77" s="196" t="str">
        <f>IF('3 Staffing-Employee &amp; Contract'!Q79&lt;&gt;0,'3 Staffing-Employee &amp; Contract'!Q79,"")</f>
        <v/>
      </c>
      <c r="E77" s="162" t="str">
        <f>IF('3 Staffing-Employee &amp; Contract'!E79&lt;&gt;0,'3 Staffing-Employee &amp; Contract'!E79,"")</f>
        <v/>
      </c>
    </row>
  </sheetData>
  <sheetProtection algorithmName="SHA-512" hashValue="qsZO7iODu2MiG7i3ICsWZvDfjI9stut4Ng2fydaUwwXDUUuITb5Vao7pKakeTxT0pcRQGg+C2phgPa6YxJ3X9A==" saltValue="XoOonDxJsPZzWKqVHZlS6Q==" spinCount="100000" sheet="1" objects="1" scenarios="1" selectLockedCells="1" autoFilter="0" selectUnlockedCells="1"/>
  <protectedRanges>
    <protectedRange sqref="B1 B2:C5 D1:D5 E5:IV5 E1:F4 N1:IV4 A43:IV65536 B42:IV42 A6:IV41" name="Range1"/>
    <protectedRange sqref="G1:H3 G4:I4 J1:M4" name="Range1_3"/>
  </protectedRanges>
  <autoFilter ref="A1:A77" xr:uid="{00000000-0009-0000-0000-000007000000}"/>
  <mergeCells count="2">
    <mergeCell ref="B1:D3"/>
    <mergeCell ref="B4:E4"/>
  </mergeCells>
  <printOptions horizontalCentered="1"/>
  <pageMargins left="0.25" right="0.25" top="0.6" bottom="0.5" header="0.25" footer="0.25"/>
  <pageSetup scale="74" orientation="portrait" r:id="rId1"/>
  <headerFooter>
    <oddHeader>&amp;R&amp;"Arial,Bold"&amp;7Michigan Fitness Foundation FY2021 SNAP-Ed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E13"/>
  <sheetViews>
    <sheetView workbookViewId="0">
      <selection activeCell="B3" sqref="B3:C3"/>
    </sheetView>
  </sheetViews>
  <sheetFormatPr defaultColWidth="8.85546875" defaultRowHeight="15" x14ac:dyDescent="0.2"/>
  <cols>
    <col min="1" max="1" width="55" style="2" customWidth="1"/>
    <col min="2" max="2" width="12.7109375" style="61" customWidth="1"/>
    <col min="3" max="3" width="28.140625" style="61" customWidth="1"/>
    <col min="4" max="4" width="1.42578125" style="2" customWidth="1"/>
    <col min="5" max="5" width="8.85546875" style="2" customWidth="1"/>
    <col min="6" max="16384" width="8.85546875" style="2"/>
  </cols>
  <sheetData>
    <row r="1" spans="1:5" ht="27" customHeight="1" x14ac:dyDescent="0.3">
      <c r="A1" s="470" t="str">
        <f>'1 Title Page'!A20</f>
        <v>[Organization Name]</v>
      </c>
      <c r="B1" s="491" t="str">
        <f>"SNAP-Ed FY"&amp;'1 Title Page'!L1</f>
        <v>SNAP-Ed FY2024</v>
      </c>
      <c r="C1" s="491"/>
      <c r="E1" s="179" t="s">
        <v>66</v>
      </c>
    </row>
    <row r="2" spans="1:5" ht="16.5" customHeight="1" x14ac:dyDescent="0.2">
      <c r="A2" s="470"/>
      <c r="B2" s="493" t="s">
        <v>87</v>
      </c>
      <c r="C2" s="493"/>
    </row>
    <row r="3" spans="1:5" ht="11.25" customHeight="1" x14ac:dyDescent="0.2">
      <c r="A3" s="470"/>
      <c r="B3" s="492"/>
      <c r="C3" s="492"/>
    </row>
    <row r="4" spans="1:5" ht="21.75" customHeight="1" thickBot="1" x14ac:dyDescent="0.25">
      <c r="A4" s="467">
        <f ca="1">TODAY()</f>
        <v>44985</v>
      </c>
      <c r="B4" s="467"/>
      <c r="C4" s="467"/>
    </row>
    <row r="5" spans="1:5" ht="55.5" customHeight="1" thickBot="1" x14ac:dyDescent="0.3">
      <c r="A5" s="494"/>
      <c r="B5" s="495"/>
      <c r="C5" s="59" t="s">
        <v>24</v>
      </c>
      <c r="D5" s="60"/>
    </row>
    <row r="6" spans="1:5" s="56" customFormat="1" ht="20.100000000000001" customHeight="1" x14ac:dyDescent="0.2">
      <c r="A6" s="496" t="s">
        <v>98</v>
      </c>
      <c r="B6" s="497"/>
      <c r="C6" s="167">
        <f>'3 Staffing-Employee &amp; Contract'!V43+'3 Staffing-Employee &amp; Contract'!V81</f>
        <v>0</v>
      </c>
      <c r="E6" s="179" t="str">
        <f>"Based on completion of "&amp;'3 Staffing-Employee &amp; Contract'!M5&amp;" on Staffing tab"</f>
        <v>Based on completion of % Time spent on SNAP-Ed program admin on Staffing tab</v>
      </c>
    </row>
    <row r="7" spans="1:5" s="56" customFormat="1" ht="20.100000000000001" customHeight="1" x14ac:dyDescent="0.2">
      <c r="A7" s="489" t="s">
        <v>95</v>
      </c>
      <c r="B7" s="490"/>
      <c r="C7" s="168">
        <f>'6 Admin-Space-Misc'!G17</f>
        <v>0</v>
      </c>
    </row>
    <row r="8" spans="1:5" s="56" customFormat="1" ht="20.100000000000001" customHeight="1" x14ac:dyDescent="0.2">
      <c r="A8" s="482" t="s">
        <v>39</v>
      </c>
      <c r="B8" s="483"/>
      <c r="C8" s="169">
        <f>'2 BUDGET SUMMARY'!F121+'2 BUDGET SUMMARY'!F122</f>
        <v>0</v>
      </c>
    </row>
    <row r="9" spans="1:5" s="56" customFormat="1" ht="20.100000000000001" customHeight="1" thickBot="1" x14ac:dyDescent="0.25">
      <c r="A9" s="484" t="s">
        <v>89</v>
      </c>
      <c r="B9" s="485"/>
      <c r="C9" s="170">
        <f>SUM(C5:C8)</f>
        <v>0</v>
      </c>
    </row>
    <row r="10" spans="1:5" s="56" customFormat="1" ht="20.100000000000001" customHeight="1" thickBot="1" x14ac:dyDescent="0.25">
      <c r="A10" s="488"/>
      <c r="B10" s="488"/>
      <c r="C10" s="488"/>
    </row>
    <row r="11" spans="1:5" s="56" customFormat="1" ht="20.100000000000001" customHeight="1" thickBot="1" x14ac:dyDescent="0.25">
      <c r="A11" s="486" t="s">
        <v>40</v>
      </c>
      <c r="B11" s="487"/>
      <c r="C11" s="171">
        <f>'2 BUDGET SUMMARY'!F124</f>
        <v>0</v>
      </c>
    </row>
    <row r="12" spans="1:5" s="56" customFormat="1" ht="20.100000000000001" customHeight="1" thickBot="1" x14ac:dyDescent="0.25">
      <c r="A12" s="488"/>
      <c r="B12" s="488"/>
      <c r="C12" s="488"/>
    </row>
    <row r="13" spans="1:5" s="56" customFormat="1" ht="20.100000000000001" customHeight="1" thickBot="1" x14ac:dyDescent="0.25">
      <c r="A13" s="486" t="s">
        <v>90</v>
      </c>
      <c r="B13" s="487"/>
      <c r="C13" s="62">
        <f>IF(C11&lt;&gt;0,ROUND(C9/C11,2),0)</f>
        <v>0</v>
      </c>
    </row>
  </sheetData>
  <sheetProtection algorithmName="SHA-512" hashValue="xzz5zix97Aai25SKVaH8KGsDVvvFw5gfHLrRb4ce/vbKgFZ7iOKgk4uLRfnEhDBNCPfvFsiAdqK6Qsq0nrIhXw==" saltValue="LAw7ludrw6L5zxmzS57AJw==" spinCount="100000" sheet="1" objects="1" scenarios="1" selectLockedCells="1" selectUnlockedCells="1"/>
  <mergeCells count="14">
    <mergeCell ref="A7:B7"/>
    <mergeCell ref="A1:A3"/>
    <mergeCell ref="B1:C1"/>
    <mergeCell ref="A4:C4"/>
    <mergeCell ref="B3:C3"/>
    <mergeCell ref="B2:C2"/>
    <mergeCell ref="A5:B5"/>
    <mergeCell ref="A6:B6"/>
    <mergeCell ref="A8:B8"/>
    <mergeCell ref="A9:B9"/>
    <mergeCell ref="A11:B11"/>
    <mergeCell ref="A13:B13"/>
    <mergeCell ref="A12:C12"/>
    <mergeCell ref="A10:C10"/>
  </mergeCells>
  <printOptions horizontalCentered="1"/>
  <pageMargins left="0.25" right="0.25" top="0.6" bottom="0.5" header="0.25" footer="0.25"/>
  <pageSetup scale="95" orientation="portrait" r:id="rId1"/>
  <headerFooter>
    <oddHeader>&amp;R&amp;"Arial,Bold"&amp;7Michigan Fitness Foundation FY2021 SNAP-Ed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1 Title Page</vt:lpstr>
      <vt:lpstr>2 BUDGET SUMMARY</vt:lpstr>
      <vt:lpstr>3 Staffing-Employee &amp; Contract</vt:lpstr>
      <vt:lpstr>4 Program Expenses</vt:lpstr>
      <vt:lpstr>5 Travel</vt:lpstr>
      <vt:lpstr>6 Admin-Space-Misc</vt:lpstr>
      <vt:lpstr>Staff Admin &amp; Pgm</vt:lpstr>
      <vt:lpstr>Statement of Work</vt:lpstr>
      <vt:lpstr>Admin Costs</vt:lpstr>
      <vt:lpstr>PSE Costs</vt:lpstr>
      <vt:lpstr>Review Summary</vt:lpstr>
      <vt:lpstr>'1 Title Page'!Print_Area</vt:lpstr>
      <vt:lpstr>'2 BUDGET SUMMARY'!Print_Area</vt:lpstr>
      <vt:lpstr>'3 Staffing-Employee &amp; Contract'!Print_Area</vt:lpstr>
      <vt:lpstr>'4 Program Expenses'!Print_Area</vt:lpstr>
      <vt:lpstr>'5 Travel'!Print_Area</vt:lpstr>
      <vt:lpstr>'6 Admin-Space-Misc'!Print_Area</vt:lpstr>
      <vt:lpstr>'Admin Costs'!Print_Area</vt:lpstr>
      <vt:lpstr>'PSE Costs'!Print_Area</vt:lpstr>
      <vt:lpstr>'Review Summary'!Print_Area</vt:lpstr>
      <vt:lpstr>'Staff Admin &amp; Pgm'!Print_Area</vt:lpstr>
      <vt:lpstr>'Statement of Work'!Print_Area</vt:lpstr>
      <vt:lpstr>'2 BUDGET SUMMARY'!Print_Titles</vt:lpstr>
      <vt:lpstr>'3 Staffing-Employee &amp; Contract'!Print_Titles</vt:lpstr>
      <vt:lpstr>'4 Program Expenses'!Print_Titles</vt:lpstr>
      <vt:lpstr>'6 Admin-Space-Misc'!Print_Titles</vt:lpstr>
      <vt:lpstr>'Admin Costs'!Print_Titles</vt:lpstr>
      <vt:lpstr>'PSE Costs'!Print_Titles</vt:lpstr>
      <vt:lpstr>'Review Summary'!Print_Titles</vt:lpstr>
      <vt:lpstr>'Staff Admin &amp; Pgm'!Print_Titles</vt:lpstr>
      <vt:lpstr>'Statement of Work'!Print_Titles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Hanna</dc:creator>
  <cp:lastModifiedBy>Shona MacKenzie</cp:lastModifiedBy>
  <cp:lastPrinted>2020-05-08T14:21:11Z</cp:lastPrinted>
  <dcterms:created xsi:type="dcterms:W3CDTF">2012-02-29T19:02:24Z</dcterms:created>
  <dcterms:modified xsi:type="dcterms:W3CDTF">2023-02-28T14:45:34Z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ca4029-2287-47b1-ae5c-5e95db488e5f_Enabled">
    <vt:lpwstr>true</vt:lpwstr>
  </property>
  <property fmtid="{D5CDD505-2E9C-101B-9397-08002B2CF9AE}" pid="3" name="MSIP_Label_3fca4029-2287-47b1-ae5c-5e95db488e5f_SetDate">
    <vt:lpwstr>2022-02-10T18:21:40Z</vt:lpwstr>
  </property>
  <property fmtid="{D5CDD505-2E9C-101B-9397-08002B2CF9AE}" pid="4" name="MSIP_Label_3fca4029-2287-47b1-ae5c-5e95db488e5f_Method">
    <vt:lpwstr>Privileged</vt:lpwstr>
  </property>
  <property fmtid="{D5CDD505-2E9C-101B-9397-08002B2CF9AE}" pid="5" name="MSIP_Label_3fca4029-2287-47b1-ae5c-5e95db488e5f_Name">
    <vt:lpwstr>Public</vt:lpwstr>
  </property>
  <property fmtid="{D5CDD505-2E9C-101B-9397-08002B2CF9AE}" pid="6" name="MSIP_Label_3fca4029-2287-47b1-ae5c-5e95db488e5f_SiteId">
    <vt:lpwstr>d6cb837e-f26e-4c8e-be4e-340fb287fc02</vt:lpwstr>
  </property>
  <property fmtid="{D5CDD505-2E9C-101B-9397-08002B2CF9AE}" pid="7" name="MSIP_Label_3fca4029-2287-47b1-ae5c-5e95db488e5f_ActionId">
    <vt:lpwstr>9d7b99f4-440f-47b9-bdc6-0048641ee16a</vt:lpwstr>
  </property>
  <property fmtid="{D5CDD505-2E9C-101B-9397-08002B2CF9AE}" pid="8" name="MSIP_Label_3fca4029-2287-47b1-ae5c-5e95db488e5f_ContentBits">
    <vt:lpwstr>0</vt:lpwstr>
  </property>
</Properties>
</file>